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rikissattasemjari-my.sharepoint.com/personal/barahildur_rikissattasemjari_is/Documents/Attachments/Námskeið/Gullinbrú - kostnaðarmatsskjal/"/>
    </mc:Choice>
  </mc:AlternateContent>
  <xr:revisionPtr revIDLastSave="3" documentId="8_{2D35FDA7-B4E9-45DE-B10A-89B934C99A05}" xr6:coauthVersionLast="46" xr6:coauthVersionMax="46" xr10:uidLastSave="{5D974B08-02F5-46D2-B321-F59F22C15E66}"/>
  <workbookProtection workbookAlgorithmName="SHA-512" workbookHashValue="au0U4VnkeZWEUtdClw1HlAXG16vqwKBPupd8Q3PPM6bAqjBhAU7cveDMT201ZglRXhRkBEaJZzMS5A05cQgQsA==" workbookSaltValue="+etAIKfZmNoBddiK1XnqrA==" workbookSpinCount="100000" lockStructure="1"/>
  <bookViews>
    <workbookView xWindow="38280" yWindow="-120" windowWidth="29040" windowHeight="15840" tabRatio="614" xr2:uid="{69FCC422-45FF-48E7-81BD-BDA4323BF923}"/>
  </bookViews>
  <sheets>
    <sheet name="LEIÐBEININGAR" sheetId="7" r:id="rId1"/>
    <sheet name="STILLINGAR_FORSENDUR" sheetId="3" r:id="rId2"/>
    <sheet name="1_MÖNNUN" sheetId="1" r:id="rId3"/>
    <sheet name="1_STARFSMENN" sheetId="4" r:id="rId4"/>
    <sheet name="1_FYRIR STARFSMENN" sheetId="5" r:id="rId5"/>
    <sheet name="KOSTNAÐARMAT" sheetId="9" r:id="rId6"/>
    <sheet name="SAMÞÆTTING" sheetId="11" r:id="rId7"/>
    <sheet name="STILLINGAR_KOSTNAÐARMAT" sheetId="8" state="hidden" r:id="rId8"/>
    <sheet name="Sheet1" sheetId="10" state="hidden" r:id="rId9"/>
    <sheet name="DATA" sheetId="6" state="hidden" r:id="rId10"/>
  </sheets>
  <definedNames>
    <definedName name="_xlnm._FilterDatabase" localSheetId="3" hidden="1">'1_STARFSMENN'!$D$6:$G$6</definedName>
    <definedName name="alag33_fjöldi_156">'1_MÖNNUN'!$AE$42:$AH$55</definedName>
    <definedName name="alag33_fjöldi_156vægi">'1_MÖNNUN'!$AO$42:$AR$55</definedName>
    <definedName name="alag33_fjöldi_173">'1_MÖNNUN'!$E$42:$H$55</definedName>
    <definedName name="alag33_fjöldi_173umbót">'1_MÖNNUN'!$R$42:$U$55</definedName>
    <definedName name="alag55_fjöldi_156">'1_MÖNNUN'!$AJ$24:$AK$55,'1_MÖNNUN'!$AI$42:$AI$55</definedName>
    <definedName name="alag55_fjöldi_156vægi">'1_MÖNNUN'!$AS$42:$AS$55,'1_MÖNNUN'!$AT$24:$AU$55</definedName>
    <definedName name="alag55_fjöldi_173">'1_MÖNNUN'!$E$8:$K$23,'1_MÖNNUN'!$J$24:$K$55,'1_MÖNNUN'!$I$42:$I$55</definedName>
    <definedName name="alag55_fjöldi_173umbót">'1_MÖNNUN'!$W$8:$X$55,'1_MÖNNUN'!$R$8:$V$23,'1_MÖNNUN'!$V$42:$V$55</definedName>
    <definedName name="alag65_fjöldi_156">'1_MÖNNUN'!$AF$8:$AI$23</definedName>
    <definedName name="alag65_fjöldi_156vægi">'1_MÖNNUN'!$AP$8:$AS$23</definedName>
    <definedName name="alag75_fjöldi_156">'1_MÖNNUN'!$AE$8:$AE$23,'1_MÖNNUN'!$AJ$8:$AK$23</definedName>
    <definedName name="alag75_fjöldi_156vægi">'1_MÖNNUN'!$AO$8:$AO$23,'1_MÖNNUN'!$AT$8:$AU$23</definedName>
    <definedName name="dagvinna_fjöldi_156">'1_MÖNNUN'!$AE$24:$AI$41</definedName>
    <definedName name="dagvinna_fjöldi_156vægi">'1_MÖNNUN'!$AO$24:$AS$41</definedName>
    <definedName name="dagvinna_fjöldi_173">'1_MÖNNUN'!$E$24:$I$41</definedName>
    <definedName name="dagvinna_fjöldi_173umbót">'1_MÖNNUN'!$R$24:$V$41</definedName>
    <definedName name="fjarvist_annað">STILLINGAR_FORSENDUR!$AJ$7:$AJ$12</definedName>
    <definedName name="fjarvist_bakvaktafri">STILLINGAR_FORSENDUR!$AI$7:$AI$12</definedName>
    <definedName name="fjarvist_namskeyfi">STILLINGAR_FORSENDUR!$AH$7:$AH$12</definedName>
    <definedName name="fjarvist_orlof">STILLINGAR_FORSENDUR!$AF$7:$AF$12</definedName>
    <definedName name="fjarvist_veikindi">STILLINGAR_FORSENDUR!$AG$7:$AG$12</definedName>
    <definedName name="fjarvistahlutfall">STILLINGAR_FORSENDUR!$AE$7:$AE$13</definedName>
    <definedName name="helgi_fjöldi_156">'1_MÖNNUN'!$AJ$8:$AK$55</definedName>
    <definedName name="helgi_fjöldi_173">'1_MÖNNUN'!$J$8:$K$55</definedName>
    <definedName name="helgi_fjöldi_173umbót">'1_MÖNNUN'!$W$8:$X$55</definedName>
    <definedName name="starfshlutfall_156">DATA!$E$3:$F$1003</definedName>
    <definedName name="starfshlutfall_173">DATA!$A$3:$B$1003</definedName>
    <definedName name="Starfsmannalisti_500">'1_STARFSMENN'!$D$7:$AR$506</definedName>
    <definedName name="Starfsmenn_breytilegur">OFFSET('1_STARFSMENN'!$D$6,1,0,COUNTA('1_STARFSMENN'!$D:$D)-4,1)</definedName>
    <definedName name="stuðull_vika_i_mán">STILLINGAR_KOSTNAÐARMAT!$C$9</definedName>
    <definedName name="vinnuvika_156">'1_MÖNNUN'!$AE$8:$AK$55</definedName>
    <definedName name="vinnuvika_156vægi">'1_MÖNNUN'!$AO$8:$AU$55</definedName>
    <definedName name="vinnuvika_173">'1_MÖNNUN'!$E$8:$K$55</definedName>
    <definedName name="vinnuvika_173umbót">'1_MÖNNUN'!$R$8:$X$55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1" l="1"/>
  <c r="D2" i="11"/>
  <c r="C2" i="11"/>
  <c r="B2" i="11"/>
  <c r="A2" i="11" l="1"/>
  <c r="B11" i="7" l="1"/>
  <c r="H8" i="5" l="1"/>
  <c r="H6" i="5"/>
  <c r="O18" i="9" l="1"/>
  <c r="N18" i="9"/>
  <c r="H18" i="9"/>
  <c r="G18" i="9"/>
  <c r="B11" i="9" l="1"/>
  <c r="A1" i="9" s="1"/>
  <c r="B10" i="9"/>
  <c r="B9" i="9"/>
  <c r="B8" i="9"/>
  <c r="B11" i="5"/>
  <c r="B11" i="4"/>
  <c r="B11" i="1"/>
  <c r="B11" i="3"/>
  <c r="N63" i="8" l="1"/>
  <c r="E29" i="3" l="1"/>
  <c r="E22" i="3"/>
  <c r="BA26" i="4" l="1"/>
  <c r="H17" i="8" l="1"/>
  <c r="H16" i="8"/>
  <c r="H15" i="8"/>
  <c r="H14" i="8"/>
  <c r="O17" i="9"/>
  <c r="O16" i="9"/>
  <c r="O15" i="9"/>
  <c r="N17" i="9"/>
  <c r="N16" i="9"/>
  <c r="N15" i="9"/>
  <c r="H16" i="9"/>
  <c r="G16" i="9"/>
  <c r="H17" i="9"/>
  <c r="H15" i="9"/>
  <c r="G17" i="9"/>
  <c r="G15" i="9"/>
  <c r="G12" i="9"/>
  <c r="N12" i="9"/>
  <c r="I15" i="8" l="1"/>
  <c r="H20" i="8" s="1"/>
  <c r="I17" i="8"/>
  <c r="H22" i="8" s="1"/>
  <c r="I16" i="8"/>
  <c r="H21" i="8" s="1"/>
  <c r="G509" i="4" l="1"/>
  <c r="O14" i="9"/>
  <c r="O13" i="9"/>
  <c r="G6" i="9" l="1"/>
  <c r="G9" i="9"/>
  <c r="G5" i="9"/>
  <c r="H14" i="9"/>
  <c r="H13" i="9"/>
  <c r="C9" i="8"/>
  <c r="N9" i="9" l="1"/>
  <c r="N6" i="9"/>
  <c r="N5" i="9"/>
  <c r="G508" i="4"/>
  <c r="I3" i="9" l="1"/>
  <c r="P3" i="9"/>
  <c r="P14" i="5"/>
  <c r="Q14" i="5" s="1"/>
  <c r="AD44" i="5" l="1"/>
  <c r="AG24" i="5"/>
  <c r="AF35" i="5"/>
  <c r="B3" i="6" l="1"/>
  <c r="B10" i="7"/>
  <c r="B9" i="7"/>
  <c r="B8" i="7"/>
  <c r="H5" i="5" l="1"/>
  <c r="G22" i="3" l="1"/>
  <c r="G32" i="5"/>
  <c r="E32" i="5"/>
  <c r="G31" i="5"/>
  <c r="E31" i="5"/>
  <c r="G30" i="5"/>
  <c r="E30" i="5"/>
  <c r="G29" i="5"/>
  <c r="E29" i="5"/>
  <c r="G28" i="5"/>
  <c r="E28" i="5"/>
  <c r="G27" i="5"/>
  <c r="E27" i="5"/>
  <c r="G26" i="5"/>
  <c r="E26" i="5"/>
  <c r="G25" i="5"/>
  <c r="E25" i="5"/>
  <c r="G24" i="5"/>
  <c r="E24" i="5"/>
  <c r="G23" i="5"/>
  <c r="E23" i="5"/>
  <c r="G22" i="5"/>
  <c r="E22" i="5"/>
  <c r="G21" i="5"/>
  <c r="E21" i="5"/>
  <c r="G20" i="5"/>
  <c r="E20" i="5"/>
  <c r="G19" i="5"/>
  <c r="E19" i="5"/>
  <c r="G18" i="5"/>
  <c r="E18" i="5"/>
  <c r="G17" i="5"/>
  <c r="E17" i="5"/>
  <c r="G16" i="5"/>
  <c r="E16" i="5"/>
  <c r="G15" i="5"/>
  <c r="E15" i="5"/>
  <c r="G14" i="5"/>
  <c r="E14" i="5"/>
  <c r="B10" i="1"/>
  <c r="B9" i="1"/>
  <c r="B8" i="1"/>
  <c r="B10" i="5"/>
  <c r="A1" i="5" s="1"/>
  <c r="B9" i="5"/>
  <c r="B8" i="5"/>
  <c r="B10" i="4"/>
  <c r="B9" i="4"/>
  <c r="A1" i="4" s="1"/>
  <c r="B8" i="4"/>
  <c r="B59" i="1"/>
  <c r="B58" i="1"/>
  <c r="B57" i="1"/>
  <c r="A1" i="1" s="1"/>
  <c r="B10" i="3"/>
  <c r="B9" i="3"/>
  <c r="B8" i="3"/>
  <c r="F14" i="5" l="1"/>
  <c r="H14" i="5"/>
  <c r="F18" i="5"/>
  <c r="H18" i="5"/>
  <c r="F22" i="5"/>
  <c r="H22" i="5"/>
  <c r="F26" i="5"/>
  <c r="H26" i="5"/>
  <c r="F30" i="5"/>
  <c r="H30" i="5"/>
  <c r="F15" i="5"/>
  <c r="H15" i="5"/>
  <c r="F19" i="5"/>
  <c r="H19" i="5"/>
  <c r="F23" i="5"/>
  <c r="H23" i="5"/>
  <c r="F27" i="5"/>
  <c r="H27" i="5"/>
  <c r="F31" i="5"/>
  <c r="H31" i="5"/>
  <c r="F16" i="5"/>
  <c r="H16" i="5"/>
  <c r="F20" i="5"/>
  <c r="H20" i="5"/>
  <c r="F24" i="5"/>
  <c r="H24" i="5"/>
  <c r="F28" i="5"/>
  <c r="H28" i="5"/>
  <c r="F32" i="5"/>
  <c r="H32" i="5"/>
  <c r="F17" i="5"/>
  <c r="H17" i="5"/>
  <c r="F21" i="5"/>
  <c r="H21" i="5"/>
  <c r="F25" i="5"/>
  <c r="H25" i="5"/>
  <c r="F29" i="5"/>
  <c r="H29" i="5"/>
  <c r="Y77" i="1"/>
  <c r="I23" i="5" l="1"/>
  <c r="I26" i="5"/>
  <c r="I19" i="5"/>
  <c r="I22" i="5"/>
  <c r="I29" i="5"/>
  <c r="I16" i="5"/>
  <c r="I28" i="5"/>
  <c r="I15" i="5"/>
  <c r="I17" i="5"/>
  <c r="I25" i="5"/>
  <c r="I31" i="5"/>
  <c r="I18" i="5"/>
  <c r="I32" i="5"/>
  <c r="I24" i="5"/>
  <c r="I30" i="5"/>
  <c r="I21" i="5"/>
  <c r="I27" i="5"/>
  <c r="I14" i="5"/>
  <c r="I20" i="5"/>
  <c r="AR508" i="4"/>
  <c r="Y949" i="6"/>
  <c r="D2" i="4"/>
  <c r="AC515" i="4"/>
  <c r="F508" i="4"/>
  <c r="M77" i="1" s="1"/>
  <c r="H2" i="11" s="1"/>
  <c r="G3" i="9" l="1"/>
  <c r="N3" i="9"/>
  <c r="O3" i="9" s="1"/>
  <c r="P18" i="9" s="1"/>
  <c r="Z77" i="1"/>
  <c r="L2" i="11" s="1"/>
  <c r="AW6" i="4"/>
  <c r="BD10" i="4" s="1"/>
  <c r="BT8" i="4"/>
  <c r="N807" i="6"/>
  <c r="H3" i="9" l="1"/>
  <c r="P17" i="9"/>
  <c r="P16" i="9"/>
  <c r="P15" i="9"/>
  <c r="O9" i="9"/>
  <c r="P9" i="9" s="1"/>
  <c r="O5" i="9"/>
  <c r="P5" i="9" s="1"/>
  <c r="O6" i="9"/>
  <c r="P6" i="9" s="1"/>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I16" i="4" s="1"/>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I34" i="4"/>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1003" i="6"/>
  <c r="E2" i="6"/>
  <c r="K902" i="6" s="1"/>
  <c r="H5" i="9" l="1"/>
  <c r="I5" i="9" s="1"/>
  <c r="I18" i="9"/>
  <c r="I16" i="9"/>
  <c r="I17" i="9"/>
  <c r="I15" i="9"/>
  <c r="H9" i="9"/>
  <c r="I9" i="9" s="1"/>
  <c r="G10" i="9" s="1"/>
  <c r="I10" i="9" s="1"/>
  <c r="H6" i="9"/>
  <c r="I6" i="9" s="1"/>
  <c r="N10" i="9"/>
  <c r="P10" i="9" s="1"/>
  <c r="N7" i="9"/>
  <c r="P7" i="9" s="1"/>
  <c r="I15" i="4"/>
  <c r="I31" i="4"/>
  <c r="I32" i="4"/>
  <c r="I11" i="4"/>
  <c r="I28" i="4"/>
  <c r="I24" i="4"/>
  <c r="I18" i="4"/>
  <c r="I20" i="4"/>
  <c r="I19" i="4"/>
  <c r="I27" i="4"/>
  <c r="I23" i="4"/>
  <c r="I9" i="4"/>
  <c r="I7" i="4"/>
  <c r="I30" i="4"/>
  <c r="I22" i="4"/>
  <c r="I14" i="4"/>
  <c r="I501" i="4"/>
  <c r="L501" i="4" s="1"/>
  <c r="I493" i="4"/>
  <c r="L493" i="4" s="1"/>
  <c r="I485" i="4"/>
  <c r="L485" i="4" s="1"/>
  <c r="I477" i="4"/>
  <c r="L477" i="4" s="1"/>
  <c r="K477" i="4" s="1"/>
  <c r="P477" i="4" s="1"/>
  <c r="I469" i="4"/>
  <c r="L469" i="4" s="1"/>
  <c r="K469" i="4" s="1"/>
  <c r="P469" i="4" s="1"/>
  <c r="I461" i="4"/>
  <c r="L461" i="4" s="1"/>
  <c r="K461" i="4" s="1"/>
  <c r="P461" i="4" s="1"/>
  <c r="I453" i="4"/>
  <c r="L453" i="4" s="1"/>
  <c r="K453" i="4" s="1"/>
  <c r="P453" i="4" s="1"/>
  <c r="I445" i="4"/>
  <c r="L445" i="4" s="1"/>
  <c r="I437" i="4"/>
  <c r="L437" i="4" s="1"/>
  <c r="I429" i="4"/>
  <c r="L429" i="4" s="1"/>
  <c r="I421" i="4"/>
  <c r="L421" i="4" s="1"/>
  <c r="I413" i="4"/>
  <c r="L413" i="4" s="1"/>
  <c r="K413" i="4" s="1"/>
  <c r="P413" i="4" s="1"/>
  <c r="I405" i="4"/>
  <c r="L405" i="4" s="1"/>
  <c r="K405" i="4" s="1"/>
  <c r="P405" i="4" s="1"/>
  <c r="I397" i="4"/>
  <c r="L397" i="4" s="1"/>
  <c r="K397" i="4" s="1"/>
  <c r="P397" i="4" s="1"/>
  <c r="I389" i="4"/>
  <c r="L389" i="4" s="1"/>
  <c r="K389" i="4" s="1"/>
  <c r="P389" i="4" s="1"/>
  <c r="I381" i="4"/>
  <c r="L381" i="4" s="1"/>
  <c r="I373" i="4"/>
  <c r="L373" i="4" s="1"/>
  <c r="I365" i="4"/>
  <c r="L365" i="4" s="1"/>
  <c r="I357" i="4"/>
  <c r="L357" i="4" s="1"/>
  <c r="I349" i="4"/>
  <c r="L349" i="4" s="1"/>
  <c r="K349" i="4" s="1"/>
  <c r="P349" i="4" s="1"/>
  <c r="I341" i="4"/>
  <c r="L341" i="4" s="1"/>
  <c r="K341" i="4" s="1"/>
  <c r="P341" i="4" s="1"/>
  <c r="I333" i="4"/>
  <c r="L333" i="4" s="1"/>
  <c r="K333" i="4" s="1"/>
  <c r="P333" i="4" s="1"/>
  <c r="I325" i="4"/>
  <c r="L325" i="4" s="1"/>
  <c r="K325" i="4" s="1"/>
  <c r="P325" i="4" s="1"/>
  <c r="I317" i="4"/>
  <c r="L317" i="4" s="1"/>
  <c r="I309" i="4"/>
  <c r="L309" i="4" s="1"/>
  <c r="I301" i="4"/>
  <c r="L301" i="4" s="1"/>
  <c r="I293" i="4"/>
  <c r="L293" i="4" s="1"/>
  <c r="I285" i="4"/>
  <c r="L285" i="4" s="1"/>
  <c r="K285" i="4" s="1"/>
  <c r="P285" i="4" s="1"/>
  <c r="I277" i="4"/>
  <c r="L277" i="4" s="1"/>
  <c r="K277" i="4" s="1"/>
  <c r="P277" i="4" s="1"/>
  <c r="I269" i="4"/>
  <c r="L269" i="4" s="1"/>
  <c r="K269" i="4" s="1"/>
  <c r="P269" i="4" s="1"/>
  <c r="I261" i="4"/>
  <c r="L261" i="4" s="1"/>
  <c r="K261" i="4" s="1"/>
  <c r="P261" i="4" s="1"/>
  <c r="I253" i="4"/>
  <c r="L253" i="4" s="1"/>
  <c r="I245" i="4"/>
  <c r="L245" i="4" s="1"/>
  <c r="I237" i="4"/>
  <c r="L237" i="4" s="1"/>
  <c r="I229" i="4"/>
  <c r="L229" i="4" s="1"/>
  <c r="I221" i="4"/>
  <c r="L221" i="4" s="1"/>
  <c r="K221" i="4" s="1"/>
  <c r="P221" i="4" s="1"/>
  <c r="I213" i="4"/>
  <c r="L213" i="4" s="1"/>
  <c r="K213" i="4" s="1"/>
  <c r="P213" i="4" s="1"/>
  <c r="I205" i="4"/>
  <c r="L205" i="4" s="1"/>
  <c r="K205" i="4" s="1"/>
  <c r="P205" i="4" s="1"/>
  <c r="I197" i="4"/>
  <c r="L197" i="4" s="1"/>
  <c r="K197" i="4" s="1"/>
  <c r="P197" i="4" s="1"/>
  <c r="I189" i="4"/>
  <c r="L189" i="4" s="1"/>
  <c r="I181" i="4"/>
  <c r="L181" i="4" s="1"/>
  <c r="I173" i="4"/>
  <c r="L173" i="4" s="1"/>
  <c r="I165" i="4"/>
  <c r="L165" i="4" s="1"/>
  <c r="I157" i="4"/>
  <c r="L157" i="4" s="1"/>
  <c r="K157" i="4" s="1"/>
  <c r="P157" i="4" s="1"/>
  <c r="I149" i="4"/>
  <c r="L149" i="4" s="1"/>
  <c r="K149" i="4" s="1"/>
  <c r="P149" i="4" s="1"/>
  <c r="I141" i="4"/>
  <c r="L141" i="4" s="1"/>
  <c r="K141" i="4" s="1"/>
  <c r="P141" i="4" s="1"/>
  <c r="I133" i="4"/>
  <c r="L133" i="4" s="1"/>
  <c r="K133" i="4" s="1"/>
  <c r="P133" i="4" s="1"/>
  <c r="I123" i="4"/>
  <c r="L123" i="4" s="1"/>
  <c r="K123" i="4" s="1"/>
  <c r="P123" i="4" s="1"/>
  <c r="I111" i="4"/>
  <c r="L111" i="4" s="1"/>
  <c r="I98" i="4"/>
  <c r="L98" i="4" s="1"/>
  <c r="I84" i="4"/>
  <c r="L84" i="4" s="1"/>
  <c r="I72" i="4"/>
  <c r="L72" i="4" s="1"/>
  <c r="K72" i="4" s="1"/>
  <c r="P72" i="4" s="1"/>
  <c r="I59" i="4"/>
  <c r="L59" i="4" s="1"/>
  <c r="K59" i="4" s="1"/>
  <c r="P59" i="4" s="1"/>
  <c r="I47" i="4"/>
  <c r="L47" i="4" s="1"/>
  <c r="K47" i="4" s="1"/>
  <c r="P47" i="4" s="1"/>
  <c r="K9" i="6"/>
  <c r="K73" i="6"/>
  <c r="K137" i="6"/>
  <c r="K221" i="6"/>
  <c r="K323" i="6"/>
  <c r="K459" i="6"/>
  <c r="K596" i="6"/>
  <c r="K731" i="6"/>
  <c r="K868" i="6"/>
  <c r="I37" i="4"/>
  <c r="I45" i="4"/>
  <c r="L45" i="4" s="1"/>
  <c r="I53" i="4"/>
  <c r="L53" i="4" s="1"/>
  <c r="K53" i="4" s="1"/>
  <c r="P53" i="4" s="1"/>
  <c r="I61" i="4"/>
  <c r="L61" i="4" s="1"/>
  <c r="I69" i="4"/>
  <c r="L69" i="4" s="1"/>
  <c r="K69" i="4" s="1"/>
  <c r="P69" i="4" s="1"/>
  <c r="I77" i="4"/>
  <c r="L77" i="4" s="1"/>
  <c r="K77" i="4" s="1"/>
  <c r="P77" i="4" s="1"/>
  <c r="I85" i="4"/>
  <c r="L85" i="4" s="1"/>
  <c r="K85" i="4" s="1"/>
  <c r="P85" i="4" s="1"/>
  <c r="I93" i="4"/>
  <c r="L93" i="4" s="1"/>
  <c r="I101" i="4"/>
  <c r="L101" i="4" s="1"/>
  <c r="I109" i="4"/>
  <c r="L109" i="4" s="1"/>
  <c r="I117" i="4"/>
  <c r="L117" i="4" s="1"/>
  <c r="I125" i="4"/>
  <c r="L125" i="4" s="1"/>
  <c r="I38" i="4"/>
  <c r="I46" i="4"/>
  <c r="L46" i="4" s="1"/>
  <c r="K46" i="4" s="1"/>
  <c r="P46" i="4" s="1"/>
  <c r="I54" i="4"/>
  <c r="L54" i="4" s="1"/>
  <c r="I62" i="4"/>
  <c r="L62" i="4" s="1"/>
  <c r="I70" i="4"/>
  <c r="L70" i="4" s="1"/>
  <c r="I78" i="4"/>
  <c r="L78" i="4" s="1"/>
  <c r="I86" i="4"/>
  <c r="L86" i="4" s="1"/>
  <c r="I94" i="4"/>
  <c r="L94" i="4" s="1"/>
  <c r="K94" i="4" s="1"/>
  <c r="P94" i="4" s="1"/>
  <c r="I102" i="4"/>
  <c r="L102" i="4" s="1"/>
  <c r="K102" i="4" s="1"/>
  <c r="P102" i="4" s="1"/>
  <c r="I110" i="4"/>
  <c r="L110" i="4" s="1"/>
  <c r="K110" i="4" s="1"/>
  <c r="P110" i="4" s="1"/>
  <c r="I118" i="4"/>
  <c r="L118" i="4" s="1"/>
  <c r="K118" i="4" s="1"/>
  <c r="P118" i="4" s="1"/>
  <c r="I41" i="4"/>
  <c r="L41" i="4" s="1"/>
  <c r="K41" i="4" s="1"/>
  <c r="P41" i="4" s="1"/>
  <c r="I49" i="4"/>
  <c r="L49" i="4" s="1"/>
  <c r="K49" i="4" s="1"/>
  <c r="P49" i="4" s="1"/>
  <c r="I57" i="4"/>
  <c r="L57" i="4" s="1"/>
  <c r="I65" i="4"/>
  <c r="L65" i="4" s="1"/>
  <c r="K65" i="4" s="1"/>
  <c r="P65" i="4" s="1"/>
  <c r="I73" i="4"/>
  <c r="L73" i="4" s="1"/>
  <c r="I81" i="4"/>
  <c r="L81" i="4" s="1"/>
  <c r="K81" i="4" s="1"/>
  <c r="P81" i="4" s="1"/>
  <c r="I89" i="4"/>
  <c r="L89" i="4" s="1"/>
  <c r="K89" i="4" s="1"/>
  <c r="P89" i="4" s="1"/>
  <c r="I97" i="4"/>
  <c r="L97" i="4" s="1"/>
  <c r="K97" i="4" s="1"/>
  <c r="P97" i="4" s="1"/>
  <c r="I105" i="4"/>
  <c r="L105" i="4" s="1"/>
  <c r="K105" i="4" s="1"/>
  <c r="P105" i="4" s="1"/>
  <c r="I113" i="4"/>
  <c r="L113" i="4" s="1"/>
  <c r="I121" i="4"/>
  <c r="L121" i="4" s="1"/>
  <c r="I129" i="4"/>
  <c r="L129" i="4" s="1"/>
  <c r="I8" i="4"/>
  <c r="I29" i="4"/>
  <c r="I21" i="4"/>
  <c r="I13" i="4"/>
  <c r="L13" i="4" s="1"/>
  <c r="I500" i="4"/>
  <c r="L500" i="4" s="1"/>
  <c r="K500" i="4" s="1"/>
  <c r="P500" i="4" s="1"/>
  <c r="I492" i="4"/>
  <c r="L492" i="4" s="1"/>
  <c r="K492" i="4" s="1"/>
  <c r="P492" i="4" s="1"/>
  <c r="I484" i="4"/>
  <c r="L484" i="4" s="1"/>
  <c r="I476" i="4"/>
  <c r="L476" i="4" s="1"/>
  <c r="I468" i="4"/>
  <c r="L468" i="4" s="1"/>
  <c r="I460" i="4"/>
  <c r="L460" i="4" s="1"/>
  <c r="K460" i="4" s="1"/>
  <c r="P460" i="4" s="1"/>
  <c r="I452" i="4"/>
  <c r="L452" i="4" s="1"/>
  <c r="K452" i="4" s="1"/>
  <c r="P452" i="4" s="1"/>
  <c r="I444" i="4"/>
  <c r="L444" i="4" s="1"/>
  <c r="K444" i="4" s="1"/>
  <c r="P444" i="4" s="1"/>
  <c r="I436" i="4"/>
  <c r="L436" i="4" s="1"/>
  <c r="K436" i="4" s="1"/>
  <c r="P436" i="4" s="1"/>
  <c r="I428" i="4"/>
  <c r="L428" i="4" s="1"/>
  <c r="K428" i="4" s="1"/>
  <c r="P428" i="4" s="1"/>
  <c r="I420" i="4"/>
  <c r="L420" i="4" s="1"/>
  <c r="I412" i="4"/>
  <c r="L412" i="4" s="1"/>
  <c r="I404" i="4"/>
  <c r="L404" i="4" s="1"/>
  <c r="I396" i="4"/>
  <c r="L396" i="4" s="1"/>
  <c r="K396" i="4" s="1"/>
  <c r="P396" i="4" s="1"/>
  <c r="I388" i="4"/>
  <c r="L388" i="4" s="1"/>
  <c r="K388" i="4" s="1"/>
  <c r="P388" i="4" s="1"/>
  <c r="I380" i="4"/>
  <c r="L380" i="4" s="1"/>
  <c r="K380" i="4" s="1"/>
  <c r="P380" i="4" s="1"/>
  <c r="I372" i="4"/>
  <c r="L372" i="4" s="1"/>
  <c r="K372" i="4" s="1"/>
  <c r="P372" i="4" s="1"/>
  <c r="I364" i="4"/>
  <c r="L364" i="4" s="1"/>
  <c r="K364" i="4" s="1"/>
  <c r="P364" i="4" s="1"/>
  <c r="I356" i="4"/>
  <c r="L356" i="4" s="1"/>
  <c r="I348" i="4"/>
  <c r="L348" i="4" s="1"/>
  <c r="I340" i="4"/>
  <c r="L340" i="4" s="1"/>
  <c r="I332" i="4"/>
  <c r="L332" i="4" s="1"/>
  <c r="K332" i="4" s="1"/>
  <c r="P332" i="4" s="1"/>
  <c r="I324" i="4"/>
  <c r="L324" i="4" s="1"/>
  <c r="K324" i="4" s="1"/>
  <c r="P324" i="4" s="1"/>
  <c r="I316" i="4"/>
  <c r="L316" i="4" s="1"/>
  <c r="K316" i="4" s="1"/>
  <c r="P316" i="4" s="1"/>
  <c r="I308" i="4"/>
  <c r="L308" i="4" s="1"/>
  <c r="K308" i="4" s="1"/>
  <c r="P308" i="4" s="1"/>
  <c r="I300" i="4"/>
  <c r="L300" i="4" s="1"/>
  <c r="K300" i="4" s="1"/>
  <c r="P300" i="4" s="1"/>
  <c r="I292" i="4"/>
  <c r="L292" i="4" s="1"/>
  <c r="I284" i="4"/>
  <c r="L284" i="4" s="1"/>
  <c r="I276" i="4"/>
  <c r="L276" i="4" s="1"/>
  <c r="I268" i="4"/>
  <c r="L268" i="4" s="1"/>
  <c r="K268" i="4" s="1"/>
  <c r="P268" i="4" s="1"/>
  <c r="I260" i="4"/>
  <c r="L260" i="4" s="1"/>
  <c r="K260" i="4" s="1"/>
  <c r="P260" i="4" s="1"/>
  <c r="I252" i="4"/>
  <c r="L252" i="4" s="1"/>
  <c r="K252" i="4" s="1"/>
  <c r="P252" i="4" s="1"/>
  <c r="I244" i="4"/>
  <c r="L244" i="4" s="1"/>
  <c r="K244" i="4" s="1"/>
  <c r="P244" i="4" s="1"/>
  <c r="I236" i="4"/>
  <c r="L236" i="4" s="1"/>
  <c r="K236" i="4" s="1"/>
  <c r="P236" i="4" s="1"/>
  <c r="I228" i="4"/>
  <c r="L228" i="4" s="1"/>
  <c r="I220" i="4"/>
  <c r="L220" i="4" s="1"/>
  <c r="I212" i="4"/>
  <c r="L212" i="4" s="1"/>
  <c r="I204" i="4"/>
  <c r="L204" i="4" s="1"/>
  <c r="K204" i="4" s="1"/>
  <c r="P204" i="4" s="1"/>
  <c r="I196" i="4"/>
  <c r="L196" i="4" s="1"/>
  <c r="K196" i="4" s="1"/>
  <c r="P196" i="4" s="1"/>
  <c r="I188" i="4"/>
  <c r="L188" i="4" s="1"/>
  <c r="K188" i="4" s="1"/>
  <c r="P188" i="4" s="1"/>
  <c r="I180" i="4"/>
  <c r="L180" i="4" s="1"/>
  <c r="K180" i="4" s="1"/>
  <c r="P180" i="4" s="1"/>
  <c r="I172" i="4"/>
  <c r="L172" i="4" s="1"/>
  <c r="K172" i="4" s="1"/>
  <c r="P172" i="4" s="1"/>
  <c r="I164" i="4"/>
  <c r="L164" i="4" s="1"/>
  <c r="I156" i="4"/>
  <c r="L156" i="4" s="1"/>
  <c r="I148" i="4"/>
  <c r="L148" i="4" s="1"/>
  <c r="I140" i="4"/>
  <c r="L140" i="4" s="1"/>
  <c r="K140" i="4" s="1"/>
  <c r="P140" i="4" s="1"/>
  <c r="I132" i="4"/>
  <c r="L132" i="4" s="1"/>
  <c r="K132" i="4" s="1"/>
  <c r="P132" i="4" s="1"/>
  <c r="I122" i="4"/>
  <c r="L122" i="4" s="1"/>
  <c r="K122" i="4" s="1"/>
  <c r="P122" i="4" s="1"/>
  <c r="I108" i="4"/>
  <c r="L108" i="4" s="1"/>
  <c r="K108" i="4" s="1"/>
  <c r="P108" i="4" s="1"/>
  <c r="I96" i="4"/>
  <c r="L96" i="4" s="1"/>
  <c r="K96" i="4" s="1"/>
  <c r="P96" i="4" s="1"/>
  <c r="I83" i="4"/>
  <c r="L83" i="4" s="1"/>
  <c r="I71" i="4"/>
  <c r="L71" i="4" s="1"/>
  <c r="K71" i="4" s="1"/>
  <c r="P71" i="4" s="1"/>
  <c r="I58" i="4"/>
  <c r="L58" i="4" s="1"/>
  <c r="K58" i="4" s="1"/>
  <c r="P58" i="4" s="1"/>
  <c r="I44" i="4"/>
  <c r="L44" i="4" s="1"/>
  <c r="K44" i="4" s="1"/>
  <c r="P44" i="4" s="1"/>
  <c r="K17" i="6"/>
  <c r="K81" i="6"/>
  <c r="K145" i="6"/>
  <c r="K234" i="6"/>
  <c r="K340" i="6"/>
  <c r="K475" i="6"/>
  <c r="K612" i="6"/>
  <c r="K748" i="6"/>
  <c r="K886" i="6"/>
  <c r="I12" i="4"/>
  <c r="I499" i="4"/>
  <c r="L499" i="4" s="1"/>
  <c r="K499" i="4" s="1"/>
  <c r="P499" i="4" s="1"/>
  <c r="I491" i="4"/>
  <c r="L491" i="4" s="1"/>
  <c r="K491" i="4" s="1"/>
  <c r="P491" i="4" s="1"/>
  <c r="I483" i="4"/>
  <c r="L483" i="4" s="1"/>
  <c r="K483" i="4" s="1"/>
  <c r="P483" i="4" s="1"/>
  <c r="I475" i="4"/>
  <c r="L475" i="4" s="1"/>
  <c r="K475" i="4" s="1"/>
  <c r="P475" i="4" s="1"/>
  <c r="I467" i="4"/>
  <c r="L467" i="4" s="1"/>
  <c r="I459" i="4"/>
  <c r="L459" i="4" s="1"/>
  <c r="K459" i="4" s="1"/>
  <c r="P459" i="4" s="1"/>
  <c r="I451" i="4"/>
  <c r="L451" i="4" s="1"/>
  <c r="I443" i="4"/>
  <c r="L443" i="4" s="1"/>
  <c r="I435" i="4"/>
  <c r="L435" i="4" s="1"/>
  <c r="I427" i="4"/>
  <c r="L427" i="4" s="1"/>
  <c r="I419" i="4"/>
  <c r="L419" i="4" s="1"/>
  <c r="I411" i="4"/>
  <c r="L411" i="4" s="1"/>
  <c r="I403" i="4"/>
  <c r="L403" i="4" s="1"/>
  <c r="I395" i="4"/>
  <c r="L395" i="4" s="1"/>
  <c r="K395" i="4" s="1"/>
  <c r="P395" i="4" s="1"/>
  <c r="I387" i="4"/>
  <c r="L387" i="4" s="1"/>
  <c r="K387" i="4" s="1"/>
  <c r="P387" i="4" s="1"/>
  <c r="I379" i="4"/>
  <c r="L379" i="4" s="1"/>
  <c r="K379" i="4" s="1"/>
  <c r="P379" i="4" s="1"/>
  <c r="I371" i="4"/>
  <c r="L371" i="4" s="1"/>
  <c r="K371" i="4" s="1"/>
  <c r="P371" i="4" s="1"/>
  <c r="I363" i="4"/>
  <c r="L363" i="4" s="1"/>
  <c r="K363" i="4" s="1"/>
  <c r="P363" i="4" s="1"/>
  <c r="I355" i="4"/>
  <c r="L355" i="4" s="1"/>
  <c r="I347" i="4"/>
  <c r="L347" i="4" s="1"/>
  <c r="I339" i="4"/>
  <c r="L339" i="4" s="1"/>
  <c r="K339" i="4" s="1"/>
  <c r="P339" i="4" s="1"/>
  <c r="I331" i="4"/>
  <c r="L331" i="4" s="1"/>
  <c r="I323" i="4"/>
  <c r="L323" i="4" s="1"/>
  <c r="K323" i="4" s="1"/>
  <c r="P323" i="4" s="1"/>
  <c r="I315" i="4"/>
  <c r="L315" i="4" s="1"/>
  <c r="I307" i="4"/>
  <c r="L307" i="4" s="1"/>
  <c r="I299" i="4"/>
  <c r="L299" i="4" s="1"/>
  <c r="I291" i="4"/>
  <c r="L291" i="4" s="1"/>
  <c r="I283" i="4"/>
  <c r="L283" i="4" s="1"/>
  <c r="I275" i="4"/>
  <c r="L275" i="4" s="1"/>
  <c r="I267" i="4"/>
  <c r="L267" i="4" s="1"/>
  <c r="K267" i="4" s="1"/>
  <c r="P267" i="4" s="1"/>
  <c r="I259" i="4"/>
  <c r="L259" i="4" s="1"/>
  <c r="K259" i="4" s="1"/>
  <c r="P259" i="4" s="1"/>
  <c r="I251" i="4"/>
  <c r="L251" i="4" s="1"/>
  <c r="K251" i="4" s="1"/>
  <c r="P251" i="4" s="1"/>
  <c r="I243" i="4"/>
  <c r="L243" i="4" s="1"/>
  <c r="K243" i="4" s="1"/>
  <c r="P243" i="4" s="1"/>
  <c r="I235" i="4"/>
  <c r="L235" i="4" s="1"/>
  <c r="K235" i="4" s="1"/>
  <c r="P235" i="4" s="1"/>
  <c r="I227" i="4"/>
  <c r="L227" i="4" s="1"/>
  <c r="K227" i="4" s="1"/>
  <c r="P227" i="4" s="1"/>
  <c r="I219" i="4"/>
  <c r="L219" i="4" s="1"/>
  <c r="I211" i="4"/>
  <c r="L211" i="4" s="1"/>
  <c r="I203" i="4"/>
  <c r="L203" i="4" s="1"/>
  <c r="K203" i="4" s="1"/>
  <c r="P203" i="4" s="1"/>
  <c r="I195" i="4"/>
  <c r="L195" i="4" s="1"/>
  <c r="I187" i="4"/>
  <c r="L187" i="4" s="1"/>
  <c r="I179" i="4"/>
  <c r="L179" i="4" s="1"/>
  <c r="I171" i="4"/>
  <c r="L171" i="4" s="1"/>
  <c r="I163" i="4"/>
  <c r="L163" i="4" s="1"/>
  <c r="I155" i="4"/>
  <c r="L155" i="4" s="1"/>
  <c r="I147" i="4"/>
  <c r="L147" i="4" s="1"/>
  <c r="I139" i="4"/>
  <c r="L139" i="4" s="1"/>
  <c r="K139" i="4" s="1"/>
  <c r="P139" i="4" s="1"/>
  <c r="I131" i="4"/>
  <c r="L131" i="4" s="1"/>
  <c r="K131" i="4" s="1"/>
  <c r="P131" i="4" s="1"/>
  <c r="I120" i="4"/>
  <c r="L120" i="4" s="1"/>
  <c r="K120" i="4" s="1"/>
  <c r="P120" i="4" s="1"/>
  <c r="I107" i="4"/>
  <c r="L107" i="4" s="1"/>
  <c r="I95" i="4"/>
  <c r="L95" i="4" s="1"/>
  <c r="K95" i="4" s="1"/>
  <c r="P95" i="4" s="1"/>
  <c r="I82" i="4"/>
  <c r="L82" i="4" s="1"/>
  <c r="I68" i="4"/>
  <c r="L68" i="4" s="1"/>
  <c r="K68" i="4" s="1"/>
  <c r="P68" i="4" s="1"/>
  <c r="I56" i="4"/>
  <c r="L56" i="4" s="1"/>
  <c r="K56" i="4" s="1"/>
  <c r="P56" i="4" s="1"/>
  <c r="I43" i="4"/>
  <c r="L43" i="4" s="1"/>
  <c r="K25" i="6"/>
  <c r="K89" i="6"/>
  <c r="K153" i="6"/>
  <c r="K246" i="6"/>
  <c r="K356" i="6"/>
  <c r="K492" i="6"/>
  <c r="K630" i="6"/>
  <c r="K767" i="6"/>
  <c r="E947" i="6"/>
  <c r="K1001" i="6"/>
  <c r="K993" i="6"/>
  <c r="K985" i="6"/>
  <c r="K977" i="6"/>
  <c r="K969" i="6"/>
  <c r="K961" i="6"/>
  <c r="K953" i="6"/>
  <c r="K945" i="6"/>
  <c r="K937" i="6"/>
  <c r="K929" i="6"/>
  <c r="K921" i="6"/>
  <c r="K913" i="6"/>
  <c r="K905" i="6"/>
  <c r="K897" i="6"/>
  <c r="K889" i="6"/>
  <c r="K881" i="6"/>
  <c r="K873" i="6"/>
  <c r="K865" i="6"/>
  <c r="K857" i="6"/>
  <c r="K849" i="6"/>
  <c r="K841" i="6"/>
  <c r="K833" i="6"/>
  <c r="K825" i="6"/>
  <c r="K817" i="6"/>
  <c r="K809" i="6"/>
  <c r="K801" i="6"/>
  <c r="K793" i="6"/>
  <c r="K785" i="6"/>
  <c r="K777" i="6"/>
  <c r="K769" i="6"/>
  <c r="K761" i="6"/>
  <c r="K753" i="6"/>
  <c r="K745" i="6"/>
  <c r="K737" i="6"/>
  <c r="K729" i="6"/>
  <c r="K721" i="6"/>
  <c r="K713" i="6"/>
  <c r="K705" i="6"/>
  <c r="K697" i="6"/>
  <c r="K689" i="6"/>
  <c r="K681" i="6"/>
  <c r="K673" i="6"/>
  <c r="K665" i="6"/>
  <c r="K657" i="6"/>
  <c r="K649" i="6"/>
  <c r="K641" i="6"/>
  <c r="K633" i="6"/>
  <c r="K625" i="6"/>
  <c r="K617" i="6"/>
  <c r="K609" i="6"/>
  <c r="K601" i="6"/>
  <c r="K593" i="6"/>
  <c r="K585" i="6"/>
  <c r="K577" i="6"/>
  <c r="K569" i="6"/>
  <c r="K561" i="6"/>
  <c r="K553" i="6"/>
  <c r="K545" i="6"/>
  <c r="K537" i="6"/>
  <c r="K529" i="6"/>
  <c r="K521" i="6"/>
  <c r="K513" i="6"/>
  <c r="K505" i="6"/>
  <c r="K497" i="6"/>
  <c r="K489" i="6"/>
  <c r="K481" i="6"/>
  <c r="K473" i="6"/>
  <c r="K465" i="6"/>
  <c r="K457" i="6"/>
  <c r="K449" i="6"/>
  <c r="K441" i="6"/>
  <c r="K433" i="6"/>
  <c r="K425" i="6"/>
  <c r="K417" i="6"/>
  <c r="K409" i="6"/>
  <c r="K401" i="6"/>
  <c r="K393" i="6"/>
  <c r="K385" i="6"/>
  <c r="K377" i="6"/>
  <c r="K369" i="6"/>
  <c r="K361" i="6"/>
  <c r="K353" i="6"/>
  <c r="K345" i="6"/>
  <c r="K337" i="6"/>
  <c r="K329" i="6"/>
  <c r="K997" i="6"/>
  <c r="K989" i="6"/>
  <c r="K981" i="6"/>
  <c r="K973" i="6"/>
  <c r="K965" i="6"/>
  <c r="K957" i="6"/>
  <c r="K949" i="6"/>
  <c r="K941" i="6"/>
  <c r="K933" i="6"/>
  <c r="K925" i="6"/>
  <c r="K917" i="6"/>
  <c r="K909" i="6"/>
  <c r="K901" i="6"/>
  <c r="K893" i="6"/>
  <c r="K885" i="6"/>
  <c r="K877" i="6"/>
  <c r="K869" i="6"/>
  <c r="K861" i="6"/>
  <c r="K853" i="6"/>
  <c r="K845" i="6"/>
  <c r="K837" i="6"/>
  <c r="K829" i="6"/>
  <c r="K821" i="6"/>
  <c r="K813" i="6"/>
  <c r="K805" i="6"/>
  <c r="K797" i="6"/>
  <c r="K789" i="6"/>
  <c r="K781" i="6"/>
  <c r="K773" i="6"/>
  <c r="K765" i="6"/>
  <c r="K757" i="6"/>
  <c r="K749" i="6"/>
  <c r="K741" i="6"/>
  <c r="K733" i="6"/>
  <c r="K725" i="6"/>
  <c r="K717" i="6"/>
  <c r="K709" i="6"/>
  <c r="K701" i="6"/>
  <c r="K693" i="6"/>
  <c r="K685" i="6"/>
  <c r="K677" i="6"/>
  <c r="K669" i="6"/>
  <c r="K661" i="6"/>
  <c r="K653" i="6"/>
  <c r="K645" i="6"/>
  <c r="K637" i="6"/>
  <c r="K629" i="6"/>
  <c r="K621" i="6"/>
  <c r="K613" i="6"/>
  <c r="K605" i="6"/>
  <c r="K597" i="6"/>
  <c r="K589" i="6"/>
  <c r="K581" i="6"/>
  <c r="K573" i="6"/>
  <c r="K565" i="6"/>
  <c r="K557" i="6"/>
  <c r="K549" i="6"/>
  <c r="K541" i="6"/>
  <c r="K533" i="6"/>
  <c r="K525" i="6"/>
  <c r="K517" i="6"/>
  <c r="K509" i="6"/>
  <c r="K501" i="6"/>
  <c r="K493" i="6"/>
  <c r="K485" i="6"/>
  <c r="K477" i="6"/>
  <c r="K469" i="6"/>
  <c r="K461" i="6"/>
  <c r="K453" i="6"/>
  <c r="K445" i="6"/>
  <c r="K437" i="6"/>
  <c r="K429" i="6"/>
  <c r="K421" i="6"/>
  <c r="K413" i="6"/>
  <c r="K405" i="6"/>
  <c r="K397" i="6"/>
  <c r="K389" i="6"/>
  <c r="K381" i="6"/>
  <c r="K373" i="6"/>
  <c r="K365" i="6"/>
  <c r="K357" i="6"/>
  <c r="K349" i="6"/>
  <c r="K341" i="6"/>
  <c r="K333" i="6"/>
  <c r="K1000" i="6"/>
  <c r="K990" i="6"/>
  <c r="K979" i="6"/>
  <c r="K968" i="6"/>
  <c r="K958" i="6"/>
  <c r="K947" i="6"/>
  <c r="K936" i="6"/>
  <c r="K926" i="6"/>
  <c r="K915" i="6"/>
  <c r="K904" i="6"/>
  <c r="K894" i="6"/>
  <c r="K883" i="6"/>
  <c r="K872" i="6"/>
  <c r="K862" i="6"/>
  <c r="K851" i="6"/>
  <c r="K840" i="6"/>
  <c r="K830" i="6"/>
  <c r="K819" i="6"/>
  <c r="K808" i="6"/>
  <c r="K798" i="6"/>
  <c r="K787" i="6"/>
  <c r="K776" i="6"/>
  <c r="K766" i="6"/>
  <c r="K755" i="6"/>
  <c r="K744" i="6"/>
  <c r="K734" i="6"/>
  <c r="K723" i="6"/>
  <c r="K712" i="6"/>
  <c r="K702" i="6"/>
  <c r="K691" i="6"/>
  <c r="K680" i="6"/>
  <c r="K670" i="6"/>
  <c r="K659" i="6"/>
  <c r="K648" i="6"/>
  <c r="K638" i="6"/>
  <c r="K627" i="6"/>
  <c r="K616" i="6"/>
  <c r="K606" i="6"/>
  <c r="K595" i="6"/>
  <c r="K584" i="6"/>
  <c r="K574" i="6"/>
  <c r="K563" i="6"/>
  <c r="K552" i="6"/>
  <c r="K542" i="6"/>
  <c r="K531" i="6"/>
  <c r="K520" i="6"/>
  <c r="K510" i="6"/>
  <c r="K499" i="6"/>
  <c r="K488" i="6"/>
  <c r="K478" i="6"/>
  <c r="K467" i="6"/>
  <c r="K456" i="6"/>
  <c r="K446" i="6"/>
  <c r="K435" i="6"/>
  <c r="K424" i="6"/>
  <c r="K414" i="6"/>
  <c r="K403" i="6"/>
  <c r="K392" i="6"/>
  <c r="K382" i="6"/>
  <c r="K371" i="6"/>
  <c r="K360" i="6"/>
  <c r="K350" i="6"/>
  <c r="K339" i="6"/>
  <c r="K328" i="6"/>
  <c r="K320" i="6"/>
  <c r="K312" i="6"/>
  <c r="K304" i="6"/>
  <c r="K296" i="6"/>
  <c r="K288" i="6"/>
  <c r="K280" i="6"/>
  <c r="K272" i="6"/>
  <c r="K264" i="6"/>
  <c r="K256" i="6"/>
  <c r="K248" i="6"/>
  <c r="K240" i="6"/>
  <c r="K232" i="6"/>
  <c r="K224" i="6"/>
  <c r="K216" i="6"/>
  <c r="K208" i="6"/>
  <c r="K200" i="6"/>
  <c r="K192" i="6"/>
  <c r="K184" i="6"/>
  <c r="K176" i="6"/>
  <c r="K168" i="6"/>
  <c r="K160" i="6"/>
  <c r="K999" i="6"/>
  <c r="K988" i="6"/>
  <c r="K978" i="6"/>
  <c r="K967" i="6"/>
  <c r="K956" i="6"/>
  <c r="K946" i="6"/>
  <c r="K935" i="6"/>
  <c r="K924" i="6"/>
  <c r="K914" i="6"/>
  <c r="K903" i="6"/>
  <c r="K892" i="6"/>
  <c r="K882" i="6"/>
  <c r="K871" i="6"/>
  <c r="K860" i="6"/>
  <c r="K850" i="6"/>
  <c r="K839" i="6"/>
  <c r="K828" i="6"/>
  <c r="K818" i="6"/>
  <c r="K807" i="6"/>
  <c r="K796" i="6"/>
  <c r="K786" i="6"/>
  <c r="K775" i="6"/>
  <c r="K764" i="6"/>
  <c r="K754" i="6"/>
  <c r="K743" i="6"/>
  <c r="K732" i="6"/>
  <c r="K722" i="6"/>
  <c r="K711" i="6"/>
  <c r="K700" i="6"/>
  <c r="K690" i="6"/>
  <c r="K679" i="6"/>
  <c r="K668" i="6"/>
  <c r="K658" i="6"/>
  <c r="K647" i="6"/>
  <c r="K636" i="6"/>
  <c r="K626" i="6"/>
  <c r="K615" i="6"/>
  <c r="K604" i="6"/>
  <c r="K594" i="6"/>
  <c r="K583" i="6"/>
  <c r="K572" i="6"/>
  <c r="K562" i="6"/>
  <c r="K551" i="6"/>
  <c r="K540" i="6"/>
  <c r="K530" i="6"/>
  <c r="K519" i="6"/>
  <c r="K508" i="6"/>
  <c r="K498" i="6"/>
  <c r="K487" i="6"/>
  <c r="K476" i="6"/>
  <c r="K466" i="6"/>
  <c r="K455" i="6"/>
  <c r="K444" i="6"/>
  <c r="K434" i="6"/>
  <c r="K423" i="6"/>
  <c r="K412" i="6"/>
  <c r="K402" i="6"/>
  <c r="K391" i="6"/>
  <c r="K380" i="6"/>
  <c r="K370" i="6"/>
  <c r="K359" i="6"/>
  <c r="K348" i="6"/>
  <c r="K338" i="6"/>
  <c r="K327" i="6"/>
  <c r="K319" i="6"/>
  <c r="K311" i="6"/>
  <c r="K303" i="6"/>
  <c r="K295" i="6"/>
  <c r="K287" i="6"/>
  <c r="K279" i="6"/>
  <c r="K271" i="6"/>
  <c r="K263" i="6"/>
  <c r="K255" i="6"/>
  <c r="K247" i="6"/>
  <c r="K239" i="6"/>
  <c r="K231" i="6"/>
  <c r="K223" i="6"/>
  <c r="K215" i="6"/>
  <c r="K207" i="6"/>
  <c r="K199" i="6"/>
  <c r="K995" i="6"/>
  <c r="K984" i="6"/>
  <c r="K974" i="6"/>
  <c r="K963" i="6"/>
  <c r="K952" i="6"/>
  <c r="K942" i="6"/>
  <c r="K931" i="6"/>
  <c r="K920" i="6"/>
  <c r="K910" i="6"/>
  <c r="K899" i="6"/>
  <c r="K888" i="6"/>
  <c r="K878" i="6"/>
  <c r="K867" i="6"/>
  <c r="K856" i="6"/>
  <c r="K846" i="6"/>
  <c r="K835" i="6"/>
  <c r="K824" i="6"/>
  <c r="K814" i="6"/>
  <c r="K803" i="6"/>
  <c r="K792" i="6"/>
  <c r="K782" i="6"/>
  <c r="K771" i="6"/>
  <c r="K760" i="6"/>
  <c r="K750" i="6"/>
  <c r="K739" i="6"/>
  <c r="K728" i="6"/>
  <c r="K718" i="6"/>
  <c r="K707" i="6"/>
  <c r="K696" i="6"/>
  <c r="K686" i="6"/>
  <c r="K675" i="6"/>
  <c r="K664" i="6"/>
  <c r="K654" i="6"/>
  <c r="K643" i="6"/>
  <c r="K632" i="6"/>
  <c r="K622" i="6"/>
  <c r="K611" i="6"/>
  <c r="K600" i="6"/>
  <c r="K590" i="6"/>
  <c r="K579" i="6"/>
  <c r="K568" i="6"/>
  <c r="K558" i="6"/>
  <c r="K547" i="6"/>
  <c r="K536" i="6"/>
  <c r="K526" i="6"/>
  <c r="K515" i="6"/>
  <c r="K504" i="6"/>
  <c r="K494" i="6"/>
  <c r="K483" i="6"/>
  <c r="K472" i="6"/>
  <c r="K462" i="6"/>
  <c r="K451" i="6"/>
  <c r="K440" i="6"/>
  <c r="K430" i="6"/>
  <c r="K419" i="6"/>
  <c r="K408" i="6"/>
  <c r="K398" i="6"/>
  <c r="K387" i="6"/>
  <c r="K376" i="6"/>
  <c r="K366" i="6"/>
  <c r="K355" i="6"/>
  <c r="K344" i="6"/>
  <c r="K334" i="6"/>
  <c r="K324" i="6"/>
  <c r="K316" i="6"/>
  <c r="K308" i="6"/>
  <c r="K300" i="6"/>
  <c r="K292" i="6"/>
  <c r="K284" i="6"/>
  <c r="K276" i="6"/>
  <c r="K268" i="6"/>
  <c r="K260" i="6"/>
  <c r="K252" i="6"/>
  <c r="K244" i="6"/>
  <c r="K236" i="6"/>
  <c r="K228" i="6"/>
  <c r="K220" i="6"/>
  <c r="K212" i="6"/>
  <c r="K204" i="6"/>
  <c r="K196" i="6"/>
  <c r="K188" i="6"/>
  <c r="K180" i="6"/>
  <c r="K172" i="6"/>
  <c r="K164" i="6"/>
  <c r="K156" i="6"/>
  <c r="K1003" i="6"/>
  <c r="K986" i="6"/>
  <c r="K970" i="6"/>
  <c r="K951" i="6"/>
  <c r="K934" i="6"/>
  <c r="K918" i="6"/>
  <c r="K900" i="6"/>
  <c r="K884" i="6"/>
  <c r="K866" i="6"/>
  <c r="K848" i="6"/>
  <c r="K832" i="6"/>
  <c r="K815" i="6"/>
  <c r="K799" i="6"/>
  <c r="K780" i="6"/>
  <c r="K763" i="6"/>
  <c r="K747" i="6"/>
  <c r="K730" i="6"/>
  <c r="K714" i="6"/>
  <c r="K695" i="6"/>
  <c r="K678" i="6"/>
  <c r="K662" i="6"/>
  <c r="K644" i="6"/>
  <c r="K628" i="6"/>
  <c r="K610" i="6"/>
  <c r="K592" i="6"/>
  <c r="K576" i="6"/>
  <c r="K559" i="6"/>
  <c r="K543" i="6"/>
  <c r="K524" i="6"/>
  <c r="K507" i="6"/>
  <c r="K491" i="6"/>
  <c r="K474" i="6"/>
  <c r="K458" i="6"/>
  <c r="K439" i="6"/>
  <c r="K422" i="6"/>
  <c r="K406" i="6"/>
  <c r="K388" i="6"/>
  <c r="K372" i="6"/>
  <c r="K354" i="6"/>
  <c r="K336" i="6"/>
  <c r="K322" i="6"/>
  <c r="K309" i="6"/>
  <c r="K297" i="6"/>
  <c r="K283" i="6"/>
  <c r="K270" i="6"/>
  <c r="K258" i="6"/>
  <c r="K245" i="6"/>
  <c r="K233" i="6"/>
  <c r="K219" i="6"/>
  <c r="K206" i="6"/>
  <c r="K194" i="6"/>
  <c r="K183" i="6"/>
  <c r="K173" i="6"/>
  <c r="K162" i="6"/>
  <c r="K152" i="6"/>
  <c r="K144" i="6"/>
  <c r="K136" i="6"/>
  <c r="K128" i="6"/>
  <c r="K120" i="6"/>
  <c r="K112" i="6"/>
  <c r="K104" i="6"/>
  <c r="K96" i="6"/>
  <c r="K88" i="6"/>
  <c r="K80" i="6"/>
  <c r="K72" i="6"/>
  <c r="K64" i="6"/>
  <c r="K56" i="6"/>
  <c r="K48" i="6"/>
  <c r="K40" i="6"/>
  <c r="K32" i="6"/>
  <c r="K24" i="6"/>
  <c r="K16" i="6"/>
  <c r="K8" i="6"/>
  <c r="K1002" i="6"/>
  <c r="K983" i="6"/>
  <c r="K966" i="6"/>
  <c r="K950" i="6"/>
  <c r="K932" i="6"/>
  <c r="K916" i="6"/>
  <c r="K898" i="6"/>
  <c r="K880" i="6"/>
  <c r="K864" i="6"/>
  <c r="K847" i="6"/>
  <c r="K831" i="6"/>
  <c r="K812" i="6"/>
  <c r="K795" i="6"/>
  <c r="K779" i="6"/>
  <c r="K762" i="6"/>
  <c r="K746" i="6"/>
  <c r="K727" i="6"/>
  <c r="K710" i="6"/>
  <c r="K694" i="6"/>
  <c r="K676" i="6"/>
  <c r="K660" i="6"/>
  <c r="K642" i="6"/>
  <c r="K624" i="6"/>
  <c r="K608" i="6"/>
  <c r="K591" i="6"/>
  <c r="K575" i="6"/>
  <c r="K556" i="6"/>
  <c r="K539" i="6"/>
  <c r="K523" i="6"/>
  <c r="K506" i="6"/>
  <c r="K490" i="6"/>
  <c r="K471" i="6"/>
  <c r="K454" i="6"/>
  <c r="K438" i="6"/>
  <c r="K420" i="6"/>
  <c r="K404" i="6"/>
  <c r="K386" i="6"/>
  <c r="K368" i="6"/>
  <c r="K352" i="6"/>
  <c r="K335" i="6"/>
  <c r="K321" i="6"/>
  <c r="K307" i="6"/>
  <c r="K294" i="6"/>
  <c r="K282" i="6"/>
  <c r="K269" i="6"/>
  <c r="K257" i="6"/>
  <c r="K243" i="6"/>
  <c r="K230" i="6"/>
  <c r="K218" i="6"/>
  <c r="K205" i="6"/>
  <c r="K193" i="6"/>
  <c r="K182" i="6"/>
  <c r="K171" i="6"/>
  <c r="K161" i="6"/>
  <c r="K151" i="6"/>
  <c r="K143" i="6"/>
  <c r="K135" i="6"/>
  <c r="K127" i="6"/>
  <c r="K119" i="6"/>
  <c r="K111" i="6"/>
  <c r="K103" i="6"/>
  <c r="K95" i="6"/>
  <c r="K87" i="6"/>
  <c r="K79" i="6"/>
  <c r="K71" i="6"/>
  <c r="K63" i="6"/>
  <c r="K55" i="6"/>
  <c r="K47" i="6"/>
  <c r="K39" i="6"/>
  <c r="K31" i="6"/>
  <c r="K23" i="6"/>
  <c r="K15" i="6"/>
  <c r="K7" i="6"/>
  <c r="K998" i="6"/>
  <c r="K982" i="6"/>
  <c r="K964" i="6"/>
  <c r="K948" i="6"/>
  <c r="K930" i="6"/>
  <c r="K912" i="6"/>
  <c r="K896" i="6"/>
  <c r="K879" i="6"/>
  <c r="K863" i="6"/>
  <c r="K844" i="6"/>
  <c r="K827" i="6"/>
  <c r="K811" i="6"/>
  <c r="K794" i="6"/>
  <c r="K778" i="6"/>
  <c r="K759" i="6"/>
  <c r="K742" i="6"/>
  <c r="K726" i="6"/>
  <c r="K708" i="6"/>
  <c r="K692" i="6"/>
  <c r="K674" i="6"/>
  <c r="K656" i="6"/>
  <c r="K640" i="6"/>
  <c r="K623" i="6"/>
  <c r="K607" i="6"/>
  <c r="K588" i="6"/>
  <c r="K571" i="6"/>
  <c r="K555" i="6"/>
  <c r="K538" i="6"/>
  <c r="K522" i="6"/>
  <c r="K503" i="6"/>
  <c r="K486" i="6"/>
  <c r="K470" i="6"/>
  <c r="K452" i="6"/>
  <c r="K436" i="6"/>
  <c r="K418" i="6"/>
  <c r="K400" i="6"/>
  <c r="K384" i="6"/>
  <c r="K367" i="6"/>
  <c r="K351" i="6"/>
  <c r="K332" i="6"/>
  <c r="K318" i="6"/>
  <c r="K306" i="6"/>
  <c r="K293" i="6"/>
  <c r="K281" i="6"/>
  <c r="K267" i="6"/>
  <c r="K254" i="6"/>
  <c r="K242" i="6"/>
  <c r="K229" i="6"/>
  <c r="K217" i="6"/>
  <c r="K203" i="6"/>
  <c r="K191" i="6"/>
  <c r="K181" i="6"/>
  <c r="K170" i="6"/>
  <c r="K159" i="6"/>
  <c r="K150" i="6"/>
  <c r="K142" i="6"/>
  <c r="K134" i="6"/>
  <c r="K126" i="6"/>
  <c r="K118" i="6"/>
  <c r="K110" i="6"/>
  <c r="K102" i="6"/>
  <c r="K94" i="6"/>
  <c r="K86" i="6"/>
  <c r="K78" i="6"/>
  <c r="K70" i="6"/>
  <c r="K62" i="6"/>
  <c r="K54" i="6"/>
  <c r="K46" i="6"/>
  <c r="K38" i="6"/>
  <c r="K30" i="6"/>
  <c r="K22" i="6"/>
  <c r="K14" i="6"/>
  <c r="K6" i="6"/>
  <c r="K996" i="6"/>
  <c r="K980" i="6"/>
  <c r="K962" i="6"/>
  <c r="K944" i="6"/>
  <c r="K928" i="6"/>
  <c r="K911" i="6"/>
  <c r="K895" i="6"/>
  <c r="K876" i="6"/>
  <c r="K859" i="6"/>
  <c r="K843" i="6"/>
  <c r="K826" i="6"/>
  <c r="K810" i="6"/>
  <c r="K791" i="6"/>
  <c r="K774" i="6"/>
  <c r="K758" i="6"/>
  <c r="K740" i="6"/>
  <c r="K724" i="6"/>
  <c r="K706" i="6"/>
  <c r="K688" i="6"/>
  <c r="K672" i="6"/>
  <c r="K655" i="6"/>
  <c r="K639" i="6"/>
  <c r="K620" i="6"/>
  <c r="K603" i="6"/>
  <c r="K587" i="6"/>
  <c r="K570" i="6"/>
  <c r="K554" i="6"/>
  <c r="K535" i="6"/>
  <c r="K518" i="6"/>
  <c r="K502" i="6"/>
  <c r="K484" i="6"/>
  <c r="K468" i="6"/>
  <c r="K450" i="6"/>
  <c r="K432" i="6"/>
  <c r="K416" i="6"/>
  <c r="K399" i="6"/>
  <c r="K383" i="6"/>
  <c r="K364" i="6"/>
  <c r="K347" i="6"/>
  <c r="K331" i="6"/>
  <c r="K317" i="6"/>
  <c r="K305" i="6"/>
  <c r="K291" i="6"/>
  <c r="K278" i="6"/>
  <c r="K266" i="6"/>
  <c r="K253" i="6"/>
  <c r="K241" i="6"/>
  <c r="K227" i="6"/>
  <c r="K214" i="6"/>
  <c r="K202" i="6"/>
  <c r="K190" i="6"/>
  <c r="K179" i="6"/>
  <c r="K169" i="6"/>
  <c r="K158" i="6"/>
  <c r="K149" i="6"/>
  <c r="K141" i="6"/>
  <c r="K133" i="6"/>
  <c r="K125" i="6"/>
  <c r="K117" i="6"/>
  <c r="K109" i="6"/>
  <c r="K101" i="6"/>
  <c r="K93" i="6"/>
  <c r="K85" i="6"/>
  <c r="K77" i="6"/>
  <c r="K69" i="6"/>
  <c r="K61" i="6"/>
  <c r="K53" i="6"/>
  <c r="K45" i="6"/>
  <c r="K37" i="6"/>
  <c r="K29" i="6"/>
  <c r="K21" i="6"/>
  <c r="K13" i="6"/>
  <c r="K5" i="6"/>
  <c r="K994" i="6"/>
  <c r="K976" i="6"/>
  <c r="K960" i="6"/>
  <c r="K943" i="6"/>
  <c r="K927" i="6"/>
  <c r="K908" i="6"/>
  <c r="K891" i="6"/>
  <c r="K875" i="6"/>
  <c r="K858" i="6"/>
  <c r="K842" i="6"/>
  <c r="K823" i="6"/>
  <c r="K806" i="6"/>
  <c r="K790" i="6"/>
  <c r="K772" i="6"/>
  <c r="K756" i="6"/>
  <c r="K738" i="6"/>
  <c r="K720" i="6"/>
  <c r="K704" i="6"/>
  <c r="K687" i="6"/>
  <c r="K671" i="6"/>
  <c r="K652" i="6"/>
  <c r="K635" i="6"/>
  <c r="K619" i="6"/>
  <c r="K602" i="6"/>
  <c r="K586" i="6"/>
  <c r="K567" i="6"/>
  <c r="K550" i="6"/>
  <c r="K534" i="6"/>
  <c r="K516" i="6"/>
  <c r="K500" i="6"/>
  <c r="K482" i="6"/>
  <c r="K464" i="6"/>
  <c r="K448" i="6"/>
  <c r="K431" i="6"/>
  <c r="K415" i="6"/>
  <c r="K396" i="6"/>
  <c r="K379" i="6"/>
  <c r="K363" i="6"/>
  <c r="K346" i="6"/>
  <c r="K330" i="6"/>
  <c r="K315" i="6"/>
  <c r="K302" i="6"/>
  <c r="K290" i="6"/>
  <c r="K277" i="6"/>
  <c r="K265" i="6"/>
  <c r="K251" i="6"/>
  <c r="K238" i="6"/>
  <c r="K226" i="6"/>
  <c r="K213" i="6"/>
  <c r="K201" i="6"/>
  <c r="K189" i="6"/>
  <c r="K178" i="6"/>
  <c r="K167" i="6"/>
  <c r="K157" i="6"/>
  <c r="K148" i="6"/>
  <c r="K140" i="6"/>
  <c r="K132" i="6"/>
  <c r="K124" i="6"/>
  <c r="K116" i="6"/>
  <c r="K108" i="6"/>
  <c r="K100" i="6"/>
  <c r="K92" i="6"/>
  <c r="K84" i="6"/>
  <c r="K76" i="6"/>
  <c r="K68" i="6"/>
  <c r="K60" i="6"/>
  <c r="K52" i="6"/>
  <c r="K44" i="6"/>
  <c r="K36" i="6"/>
  <c r="K28" i="6"/>
  <c r="K20" i="6"/>
  <c r="K12" i="6"/>
  <c r="K4" i="6"/>
  <c r="K992" i="6"/>
  <c r="K975" i="6"/>
  <c r="K959" i="6"/>
  <c r="K940" i="6"/>
  <c r="K923" i="6"/>
  <c r="K907" i="6"/>
  <c r="K890" i="6"/>
  <c r="K874" i="6"/>
  <c r="K855" i="6"/>
  <c r="K838" i="6"/>
  <c r="K822" i="6"/>
  <c r="K804" i="6"/>
  <c r="K788" i="6"/>
  <c r="K770" i="6"/>
  <c r="K752" i="6"/>
  <c r="K736" i="6"/>
  <c r="K719" i="6"/>
  <c r="K703" i="6"/>
  <c r="K684" i="6"/>
  <c r="K667" i="6"/>
  <c r="K651" i="6"/>
  <c r="K634" i="6"/>
  <c r="K618" i="6"/>
  <c r="K599" i="6"/>
  <c r="K582" i="6"/>
  <c r="K566" i="6"/>
  <c r="K548" i="6"/>
  <c r="K532" i="6"/>
  <c r="K514" i="6"/>
  <c r="K496" i="6"/>
  <c r="K480" i="6"/>
  <c r="K463" i="6"/>
  <c r="K447" i="6"/>
  <c r="K428" i="6"/>
  <c r="K411" i="6"/>
  <c r="K395" i="6"/>
  <c r="K378" i="6"/>
  <c r="K362" i="6"/>
  <c r="K343" i="6"/>
  <c r="K326" i="6"/>
  <c r="K314" i="6"/>
  <c r="K301" i="6"/>
  <c r="K289" i="6"/>
  <c r="K275" i="6"/>
  <c r="K262" i="6"/>
  <c r="K250" i="6"/>
  <c r="K237" i="6"/>
  <c r="K225" i="6"/>
  <c r="K211" i="6"/>
  <c r="K198" i="6"/>
  <c r="K187" i="6"/>
  <c r="K177" i="6"/>
  <c r="K166" i="6"/>
  <c r="K155" i="6"/>
  <c r="K147" i="6"/>
  <c r="K139" i="6"/>
  <c r="K131" i="6"/>
  <c r="K123" i="6"/>
  <c r="K115" i="6"/>
  <c r="K107" i="6"/>
  <c r="K99" i="6"/>
  <c r="K91" i="6"/>
  <c r="K83" i="6"/>
  <c r="K75" i="6"/>
  <c r="K67" i="6"/>
  <c r="K59" i="6"/>
  <c r="K51" i="6"/>
  <c r="K43" i="6"/>
  <c r="K35" i="6"/>
  <c r="K27" i="6"/>
  <c r="K19" i="6"/>
  <c r="K11" i="6"/>
  <c r="K3" i="6"/>
  <c r="K991" i="6"/>
  <c r="K972" i="6"/>
  <c r="K955" i="6"/>
  <c r="K939" i="6"/>
  <c r="K922" i="6"/>
  <c r="K906" i="6"/>
  <c r="K887" i="6"/>
  <c r="K870" i="6"/>
  <c r="K854" i="6"/>
  <c r="K836" i="6"/>
  <c r="K820" i="6"/>
  <c r="K802" i="6"/>
  <c r="K784" i="6"/>
  <c r="K768" i="6"/>
  <c r="K751" i="6"/>
  <c r="K735" i="6"/>
  <c r="K716" i="6"/>
  <c r="K699" i="6"/>
  <c r="K683" i="6"/>
  <c r="K666" i="6"/>
  <c r="K650" i="6"/>
  <c r="K631" i="6"/>
  <c r="K614" i="6"/>
  <c r="K598" i="6"/>
  <c r="K580" i="6"/>
  <c r="K564" i="6"/>
  <c r="K546" i="6"/>
  <c r="K528" i="6"/>
  <c r="K512" i="6"/>
  <c r="K495" i="6"/>
  <c r="K479" i="6"/>
  <c r="K460" i="6"/>
  <c r="K443" i="6"/>
  <c r="K427" i="6"/>
  <c r="K410" i="6"/>
  <c r="K394" i="6"/>
  <c r="K375" i="6"/>
  <c r="K358" i="6"/>
  <c r="K342" i="6"/>
  <c r="K325" i="6"/>
  <c r="K313" i="6"/>
  <c r="K299" i="6"/>
  <c r="K286" i="6"/>
  <c r="K274" i="6"/>
  <c r="K261" i="6"/>
  <c r="K249" i="6"/>
  <c r="K235" i="6"/>
  <c r="K222" i="6"/>
  <c r="K210" i="6"/>
  <c r="K197" i="6"/>
  <c r="K186" i="6"/>
  <c r="K175" i="6"/>
  <c r="K165" i="6"/>
  <c r="K154" i="6"/>
  <c r="K146" i="6"/>
  <c r="K138" i="6"/>
  <c r="K130" i="6"/>
  <c r="K122" i="6"/>
  <c r="K114" i="6"/>
  <c r="K106" i="6"/>
  <c r="K98" i="6"/>
  <c r="K90" i="6"/>
  <c r="K82" i="6"/>
  <c r="K74" i="6"/>
  <c r="K66" i="6"/>
  <c r="K58" i="6"/>
  <c r="K50" i="6"/>
  <c r="K42" i="6"/>
  <c r="K34" i="6"/>
  <c r="K26" i="6"/>
  <c r="K18" i="6"/>
  <c r="K10" i="6"/>
  <c r="I10" i="4"/>
  <c r="I506" i="4"/>
  <c r="L506" i="4" s="1"/>
  <c r="I498" i="4"/>
  <c r="L498" i="4" s="1"/>
  <c r="I490" i="4"/>
  <c r="L490" i="4" s="1"/>
  <c r="I482" i="4"/>
  <c r="L482" i="4" s="1"/>
  <c r="K482" i="4" s="1"/>
  <c r="P482" i="4" s="1"/>
  <c r="I474" i="4"/>
  <c r="L474" i="4" s="1"/>
  <c r="K474" i="4" s="1"/>
  <c r="P474" i="4" s="1"/>
  <c r="I466" i="4"/>
  <c r="L466" i="4" s="1"/>
  <c r="I458" i="4"/>
  <c r="L458" i="4" s="1"/>
  <c r="I450" i="4"/>
  <c r="L450" i="4" s="1"/>
  <c r="I442" i="4"/>
  <c r="L442" i="4" s="1"/>
  <c r="I434" i="4"/>
  <c r="L434" i="4" s="1"/>
  <c r="I426" i="4"/>
  <c r="L426" i="4" s="1"/>
  <c r="I418" i="4"/>
  <c r="L418" i="4" s="1"/>
  <c r="K418" i="4" s="1"/>
  <c r="P418" i="4" s="1"/>
  <c r="I410" i="4"/>
  <c r="L410" i="4" s="1"/>
  <c r="K410" i="4" s="1"/>
  <c r="P410" i="4" s="1"/>
  <c r="I402" i="4"/>
  <c r="L402" i="4" s="1"/>
  <c r="I394" i="4"/>
  <c r="L394" i="4" s="1"/>
  <c r="I386" i="4"/>
  <c r="L386" i="4" s="1"/>
  <c r="I378" i="4"/>
  <c r="L378" i="4" s="1"/>
  <c r="I370" i="4"/>
  <c r="L370" i="4" s="1"/>
  <c r="I362" i="4"/>
  <c r="L362" i="4" s="1"/>
  <c r="I354" i="4"/>
  <c r="L354" i="4" s="1"/>
  <c r="K354" i="4" s="1"/>
  <c r="P354" i="4" s="1"/>
  <c r="I346" i="4"/>
  <c r="L346" i="4" s="1"/>
  <c r="K346" i="4" s="1"/>
  <c r="P346" i="4" s="1"/>
  <c r="I338" i="4"/>
  <c r="L338" i="4" s="1"/>
  <c r="I330" i="4"/>
  <c r="L330" i="4" s="1"/>
  <c r="I322" i="4"/>
  <c r="L322" i="4" s="1"/>
  <c r="I314" i="4"/>
  <c r="L314" i="4" s="1"/>
  <c r="I306" i="4"/>
  <c r="L306" i="4" s="1"/>
  <c r="I298" i="4"/>
  <c r="L298" i="4" s="1"/>
  <c r="I290" i="4"/>
  <c r="L290" i="4" s="1"/>
  <c r="K290" i="4" s="1"/>
  <c r="P290" i="4" s="1"/>
  <c r="I282" i="4"/>
  <c r="L282" i="4" s="1"/>
  <c r="K282" i="4" s="1"/>
  <c r="P282" i="4" s="1"/>
  <c r="I274" i="4"/>
  <c r="L274" i="4" s="1"/>
  <c r="I266" i="4"/>
  <c r="L266" i="4" s="1"/>
  <c r="I258" i="4"/>
  <c r="L258" i="4" s="1"/>
  <c r="I250" i="4"/>
  <c r="L250" i="4" s="1"/>
  <c r="I242" i="4"/>
  <c r="L242" i="4" s="1"/>
  <c r="I234" i="4"/>
  <c r="L234" i="4" s="1"/>
  <c r="I226" i="4"/>
  <c r="L226" i="4" s="1"/>
  <c r="K226" i="4" s="1"/>
  <c r="P226" i="4" s="1"/>
  <c r="I218" i="4"/>
  <c r="L218" i="4" s="1"/>
  <c r="K218" i="4" s="1"/>
  <c r="P218" i="4" s="1"/>
  <c r="I210" i="4"/>
  <c r="L210" i="4" s="1"/>
  <c r="I202" i="4"/>
  <c r="L202" i="4" s="1"/>
  <c r="I194" i="4"/>
  <c r="L194" i="4" s="1"/>
  <c r="I186" i="4"/>
  <c r="L186" i="4" s="1"/>
  <c r="I178" i="4"/>
  <c r="L178" i="4" s="1"/>
  <c r="I170" i="4"/>
  <c r="L170" i="4" s="1"/>
  <c r="I162" i="4"/>
  <c r="L162" i="4" s="1"/>
  <c r="K162" i="4" s="1"/>
  <c r="P162" i="4" s="1"/>
  <c r="I154" i="4"/>
  <c r="L154" i="4" s="1"/>
  <c r="K154" i="4" s="1"/>
  <c r="P154" i="4" s="1"/>
  <c r="I146" i="4"/>
  <c r="L146" i="4" s="1"/>
  <c r="I138" i="4"/>
  <c r="L138" i="4" s="1"/>
  <c r="I130" i="4"/>
  <c r="L130" i="4" s="1"/>
  <c r="I119" i="4"/>
  <c r="L119" i="4" s="1"/>
  <c r="I106" i="4"/>
  <c r="L106" i="4" s="1"/>
  <c r="I92" i="4"/>
  <c r="L92" i="4" s="1"/>
  <c r="I80" i="4"/>
  <c r="L80" i="4" s="1"/>
  <c r="I67" i="4"/>
  <c r="L67" i="4" s="1"/>
  <c r="K67" i="4" s="1"/>
  <c r="P67" i="4" s="1"/>
  <c r="I55" i="4"/>
  <c r="L55" i="4" s="1"/>
  <c r="I42" i="4"/>
  <c r="L42" i="4" s="1"/>
  <c r="K33" i="6"/>
  <c r="K97" i="6"/>
  <c r="K163" i="6"/>
  <c r="K259" i="6"/>
  <c r="K374" i="6"/>
  <c r="K511" i="6"/>
  <c r="K646" i="6"/>
  <c r="K783" i="6"/>
  <c r="K919" i="6"/>
  <c r="I26" i="4"/>
  <c r="I505" i="4"/>
  <c r="L505" i="4" s="1"/>
  <c r="I497" i="4"/>
  <c r="L497" i="4" s="1"/>
  <c r="I489" i="4"/>
  <c r="L489" i="4" s="1"/>
  <c r="I481" i="4"/>
  <c r="L481" i="4" s="1"/>
  <c r="K481" i="4" s="1"/>
  <c r="P481" i="4" s="1"/>
  <c r="I473" i="4"/>
  <c r="L473" i="4" s="1"/>
  <c r="K473" i="4" s="1"/>
  <c r="P473" i="4" s="1"/>
  <c r="I465" i="4"/>
  <c r="L465" i="4" s="1"/>
  <c r="I457" i="4"/>
  <c r="L457" i="4" s="1"/>
  <c r="I449" i="4"/>
  <c r="L449" i="4" s="1"/>
  <c r="I441" i="4"/>
  <c r="L441" i="4" s="1"/>
  <c r="I433" i="4"/>
  <c r="L433" i="4" s="1"/>
  <c r="I425" i="4"/>
  <c r="L425" i="4" s="1"/>
  <c r="I417" i="4"/>
  <c r="L417" i="4" s="1"/>
  <c r="I409" i="4"/>
  <c r="L409" i="4" s="1"/>
  <c r="K409" i="4" s="1"/>
  <c r="P409" i="4" s="1"/>
  <c r="I401" i="4"/>
  <c r="L401" i="4" s="1"/>
  <c r="I393" i="4"/>
  <c r="L393" i="4" s="1"/>
  <c r="I385" i="4"/>
  <c r="L385" i="4" s="1"/>
  <c r="I377" i="4"/>
  <c r="L377" i="4" s="1"/>
  <c r="I369" i="4"/>
  <c r="L369" i="4" s="1"/>
  <c r="I361" i="4"/>
  <c r="L361" i="4" s="1"/>
  <c r="I353" i="4"/>
  <c r="L353" i="4" s="1"/>
  <c r="I345" i="4"/>
  <c r="L345" i="4" s="1"/>
  <c r="K345" i="4" s="1"/>
  <c r="P345" i="4" s="1"/>
  <c r="I337" i="4"/>
  <c r="L337" i="4" s="1"/>
  <c r="I329" i="4"/>
  <c r="L329" i="4" s="1"/>
  <c r="I321" i="4"/>
  <c r="L321" i="4" s="1"/>
  <c r="I313" i="4"/>
  <c r="L313" i="4" s="1"/>
  <c r="I305" i="4"/>
  <c r="L305" i="4" s="1"/>
  <c r="I297" i="4"/>
  <c r="L297" i="4" s="1"/>
  <c r="I289" i="4"/>
  <c r="L289" i="4" s="1"/>
  <c r="I281" i="4"/>
  <c r="L281" i="4" s="1"/>
  <c r="K281" i="4" s="1"/>
  <c r="P281" i="4" s="1"/>
  <c r="I273" i="4"/>
  <c r="L273" i="4" s="1"/>
  <c r="I265" i="4"/>
  <c r="L265" i="4" s="1"/>
  <c r="I257" i="4"/>
  <c r="L257" i="4" s="1"/>
  <c r="I249" i="4"/>
  <c r="L249" i="4" s="1"/>
  <c r="I241" i="4"/>
  <c r="L241" i="4" s="1"/>
  <c r="I233" i="4"/>
  <c r="L233" i="4" s="1"/>
  <c r="I225" i="4"/>
  <c r="L225" i="4" s="1"/>
  <c r="I217" i="4"/>
  <c r="L217" i="4" s="1"/>
  <c r="K217" i="4" s="1"/>
  <c r="P217" i="4" s="1"/>
  <c r="I209" i="4"/>
  <c r="L209" i="4" s="1"/>
  <c r="I201" i="4"/>
  <c r="L201" i="4" s="1"/>
  <c r="I193" i="4"/>
  <c r="L193" i="4" s="1"/>
  <c r="I185" i="4"/>
  <c r="L185" i="4" s="1"/>
  <c r="I177" i="4"/>
  <c r="L177" i="4" s="1"/>
  <c r="I169" i="4"/>
  <c r="L169" i="4" s="1"/>
  <c r="I161" i="4"/>
  <c r="L161" i="4" s="1"/>
  <c r="I153" i="4"/>
  <c r="L153" i="4" s="1"/>
  <c r="I145" i="4"/>
  <c r="L145" i="4" s="1"/>
  <c r="I137" i="4"/>
  <c r="L137" i="4" s="1"/>
  <c r="I128" i="4"/>
  <c r="L128" i="4" s="1"/>
  <c r="I116" i="4"/>
  <c r="L116" i="4" s="1"/>
  <c r="I104" i="4"/>
  <c r="L104" i="4" s="1"/>
  <c r="I91" i="4"/>
  <c r="L91" i="4" s="1"/>
  <c r="I79" i="4"/>
  <c r="L79" i="4" s="1"/>
  <c r="I66" i="4"/>
  <c r="L66" i="4" s="1"/>
  <c r="K66" i="4" s="1"/>
  <c r="P66" i="4" s="1"/>
  <c r="I52" i="4"/>
  <c r="L52" i="4" s="1"/>
  <c r="I40" i="4"/>
  <c r="L40" i="4" s="1"/>
  <c r="K40" i="4" s="1"/>
  <c r="P40" i="4" s="1"/>
  <c r="K41" i="6"/>
  <c r="K105" i="6"/>
  <c r="K174" i="6"/>
  <c r="K273" i="6"/>
  <c r="K390" i="6"/>
  <c r="K527" i="6"/>
  <c r="K663" i="6"/>
  <c r="K800" i="6"/>
  <c r="K938" i="6"/>
  <c r="I33" i="4"/>
  <c r="I25" i="4"/>
  <c r="I17" i="4"/>
  <c r="I504" i="4"/>
  <c r="L504" i="4" s="1"/>
  <c r="I496" i="4"/>
  <c r="L496" i="4" s="1"/>
  <c r="I488" i="4"/>
  <c r="L488" i="4" s="1"/>
  <c r="K488" i="4" s="1"/>
  <c r="P488" i="4" s="1"/>
  <c r="I480" i="4"/>
  <c r="L480" i="4" s="1"/>
  <c r="I472" i="4"/>
  <c r="L472" i="4" s="1"/>
  <c r="I464" i="4"/>
  <c r="L464" i="4" s="1"/>
  <c r="I456" i="4"/>
  <c r="L456" i="4" s="1"/>
  <c r="I448" i="4"/>
  <c r="L448" i="4" s="1"/>
  <c r="I440" i="4"/>
  <c r="L440" i="4" s="1"/>
  <c r="I432" i="4"/>
  <c r="L432" i="4" s="1"/>
  <c r="I424" i="4"/>
  <c r="L424" i="4" s="1"/>
  <c r="I416" i="4"/>
  <c r="L416" i="4" s="1"/>
  <c r="K416" i="4" s="1"/>
  <c r="P416" i="4" s="1"/>
  <c r="I408" i="4"/>
  <c r="L408" i="4" s="1"/>
  <c r="I400" i="4"/>
  <c r="L400" i="4" s="1"/>
  <c r="I392" i="4"/>
  <c r="L392" i="4" s="1"/>
  <c r="I384" i="4"/>
  <c r="L384" i="4" s="1"/>
  <c r="I376" i="4"/>
  <c r="L376" i="4" s="1"/>
  <c r="I368" i="4"/>
  <c r="L368" i="4" s="1"/>
  <c r="K368" i="4" s="1"/>
  <c r="P368" i="4" s="1"/>
  <c r="I360" i="4"/>
  <c r="L360" i="4" s="1"/>
  <c r="I352" i="4"/>
  <c r="L352" i="4" s="1"/>
  <c r="I344" i="4"/>
  <c r="L344" i="4" s="1"/>
  <c r="I336" i="4"/>
  <c r="L336" i="4" s="1"/>
  <c r="I328" i="4"/>
  <c r="L328" i="4" s="1"/>
  <c r="I320" i="4"/>
  <c r="L320" i="4" s="1"/>
  <c r="I312" i="4"/>
  <c r="L312" i="4" s="1"/>
  <c r="I304" i="4"/>
  <c r="L304" i="4" s="1"/>
  <c r="I296" i="4"/>
  <c r="L296" i="4" s="1"/>
  <c r="I288" i="4"/>
  <c r="L288" i="4" s="1"/>
  <c r="I280" i="4"/>
  <c r="L280" i="4" s="1"/>
  <c r="I272" i="4"/>
  <c r="L272" i="4" s="1"/>
  <c r="I264" i="4"/>
  <c r="L264" i="4" s="1"/>
  <c r="I256" i="4"/>
  <c r="L256" i="4" s="1"/>
  <c r="I248" i="4"/>
  <c r="L248" i="4" s="1"/>
  <c r="K248" i="4" s="1"/>
  <c r="P248" i="4" s="1"/>
  <c r="I240" i="4"/>
  <c r="L240" i="4" s="1"/>
  <c r="I232" i="4"/>
  <c r="L232" i="4" s="1"/>
  <c r="I224" i="4"/>
  <c r="L224" i="4" s="1"/>
  <c r="I216" i="4"/>
  <c r="L216" i="4" s="1"/>
  <c r="I208" i="4"/>
  <c r="L208" i="4" s="1"/>
  <c r="I200" i="4"/>
  <c r="L200" i="4" s="1"/>
  <c r="I192" i="4"/>
  <c r="L192" i="4" s="1"/>
  <c r="I184" i="4"/>
  <c r="L184" i="4" s="1"/>
  <c r="I176" i="4"/>
  <c r="L176" i="4" s="1"/>
  <c r="I168" i="4"/>
  <c r="L168" i="4" s="1"/>
  <c r="I160" i="4"/>
  <c r="L160" i="4" s="1"/>
  <c r="K160" i="4" s="1"/>
  <c r="P160" i="4" s="1"/>
  <c r="I152" i="4"/>
  <c r="L152" i="4" s="1"/>
  <c r="I144" i="4"/>
  <c r="L144" i="4" s="1"/>
  <c r="I136" i="4"/>
  <c r="L136" i="4" s="1"/>
  <c r="I127" i="4"/>
  <c r="L127" i="4" s="1"/>
  <c r="I115" i="4"/>
  <c r="L115" i="4" s="1"/>
  <c r="I103" i="4"/>
  <c r="L103" i="4" s="1"/>
  <c r="K103" i="4" s="1"/>
  <c r="P103" i="4" s="1"/>
  <c r="I90" i="4"/>
  <c r="L90" i="4" s="1"/>
  <c r="I76" i="4"/>
  <c r="L76" i="4" s="1"/>
  <c r="I64" i="4"/>
  <c r="L64" i="4" s="1"/>
  <c r="K64" i="4" s="1"/>
  <c r="P64" i="4" s="1"/>
  <c r="I51" i="4"/>
  <c r="L51" i="4" s="1"/>
  <c r="K51" i="4" s="1"/>
  <c r="P51" i="4" s="1"/>
  <c r="I39" i="4"/>
  <c r="L39" i="4" s="1"/>
  <c r="K49" i="6"/>
  <c r="K113" i="6"/>
  <c r="K185" i="6"/>
  <c r="K285" i="6"/>
  <c r="K407" i="6"/>
  <c r="K544" i="6"/>
  <c r="K682" i="6"/>
  <c r="K816" i="6"/>
  <c r="K954" i="6"/>
  <c r="I503" i="4"/>
  <c r="L503" i="4" s="1"/>
  <c r="I479" i="4"/>
  <c r="L479" i="4" s="1"/>
  <c r="I463" i="4"/>
  <c r="L463" i="4" s="1"/>
  <c r="I447" i="4"/>
  <c r="L447" i="4" s="1"/>
  <c r="I431" i="4"/>
  <c r="L431" i="4" s="1"/>
  <c r="I423" i="4"/>
  <c r="L423" i="4" s="1"/>
  <c r="I415" i="4"/>
  <c r="L415" i="4" s="1"/>
  <c r="I407" i="4"/>
  <c r="L407" i="4" s="1"/>
  <c r="I399" i="4"/>
  <c r="L399" i="4" s="1"/>
  <c r="I391" i="4"/>
  <c r="L391" i="4" s="1"/>
  <c r="I375" i="4"/>
  <c r="L375" i="4" s="1"/>
  <c r="I367" i="4"/>
  <c r="L367" i="4" s="1"/>
  <c r="I359" i="4"/>
  <c r="L359" i="4" s="1"/>
  <c r="I351" i="4"/>
  <c r="L351" i="4" s="1"/>
  <c r="I343" i="4"/>
  <c r="L343" i="4" s="1"/>
  <c r="I335" i="4"/>
  <c r="L335" i="4" s="1"/>
  <c r="I327" i="4"/>
  <c r="L327" i="4" s="1"/>
  <c r="I319" i="4"/>
  <c r="L319" i="4" s="1"/>
  <c r="I311" i="4"/>
  <c r="L311" i="4" s="1"/>
  <c r="I303" i="4"/>
  <c r="L303" i="4" s="1"/>
  <c r="I295" i="4"/>
  <c r="L295" i="4" s="1"/>
  <c r="I287" i="4"/>
  <c r="L287" i="4" s="1"/>
  <c r="I279" i="4"/>
  <c r="L279" i="4" s="1"/>
  <c r="I271" i="4"/>
  <c r="L271" i="4" s="1"/>
  <c r="I263" i="4"/>
  <c r="L263" i="4" s="1"/>
  <c r="I255" i="4"/>
  <c r="L255" i="4" s="1"/>
  <c r="I247" i="4"/>
  <c r="L247" i="4" s="1"/>
  <c r="I239" i="4"/>
  <c r="L239" i="4" s="1"/>
  <c r="I231" i="4"/>
  <c r="L231" i="4" s="1"/>
  <c r="K231" i="4" s="1"/>
  <c r="P231" i="4" s="1"/>
  <c r="I223" i="4"/>
  <c r="L223" i="4" s="1"/>
  <c r="I215" i="4"/>
  <c r="L215" i="4" s="1"/>
  <c r="I207" i="4"/>
  <c r="L207" i="4" s="1"/>
  <c r="I199" i="4"/>
  <c r="L199" i="4" s="1"/>
  <c r="I191" i="4"/>
  <c r="L191" i="4" s="1"/>
  <c r="I183" i="4"/>
  <c r="L183" i="4" s="1"/>
  <c r="I175" i="4"/>
  <c r="L175" i="4" s="1"/>
  <c r="I167" i="4"/>
  <c r="L167" i="4" s="1"/>
  <c r="K167" i="4" s="1"/>
  <c r="P167" i="4" s="1"/>
  <c r="I159" i="4"/>
  <c r="L159" i="4" s="1"/>
  <c r="I151" i="4"/>
  <c r="L151" i="4" s="1"/>
  <c r="I143" i="4"/>
  <c r="L143" i="4" s="1"/>
  <c r="I135" i="4"/>
  <c r="L135" i="4" s="1"/>
  <c r="I126" i="4"/>
  <c r="L126" i="4" s="1"/>
  <c r="I114" i="4"/>
  <c r="L114" i="4" s="1"/>
  <c r="I100" i="4"/>
  <c r="L100" i="4" s="1"/>
  <c r="I88" i="4"/>
  <c r="L88" i="4" s="1"/>
  <c r="I75" i="4"/>
  <c r="L75" i="4" s="1"/>
  <c r="I63" i="4"/>
  <c r="L63" i="4" s="1"/>
  <c r="I50" i="4"/>
  <c r="L50" i="4" s="1"/>
  <c r="K50" i="4" s="1"/>
  <c r="P50" i="4" s="1"/>
  <c r="I36" i="4"/>
  <c r="K57" i="6"/>
  <c r="K121" i="6"/>
  <c r="K195" i="6"/>
  <c r="K298" i="6"/>
  <c r="K426" i="6"/>
  <c r="K560" i="6"/>
  <c r="K698" i="6"/>
  <c r="K834" i="6"/>
  <c r="K971" i="6"/>
  <c r="I495" i="4"/>
  <c r="L495" i="4" s="1"/>
  <c r="I487" i="4"/>
  <c r="L487" i="4" s="1"/>
  <c r="I471" i="4"/>
  <c r="L471" i="4" s="1"/>
  <c r="I455" i="4"/>
  <c r="L455" i="4" s="1"/>
  <c r="I439" i="4"/>
  <c r="L439" i="4" s="1"/>
  <c r="I383" i="4"/>
  <c r="L383" i="4" s="1"/>
  <c r="I502" i="4"/>
  <c r="L502" i="4" s="1"/>
  <c r="I494" i="4"/>
  <c r="L494" i="4" s="1"/>
  <c r="I486" i="4"/>
  <c r="L486" i="4" s="1"/>
  <c r="I478" i="4"/>
  <c r="L478" i="4" s="1"/>
  <c r="I470" i="4"/>
  <c r="L470" i="4" s="1"/>
  <c r="I462" i="4"/>
  <c r="L462" i="4" s="1"/>
  <c r="I454" i="4"/>
  <c r="L454" i="4" s="1"/>
  <c r="I446" i="4"/>
  <c r="L446" i="4" s="1"/>
  <c r="I438" i="4"/>
  <c r="L438" i="4" s="1"/>
  <c r="I430" i="4"/>
  <c r="L430" i="4" s="1"/>
  <c r="I422" i="4"/>
  <c r="L422" i="4" s="1"/>
  <c r="I414" i="4"/>
  <c r="L414" i="4" s="1"/>
  <c r="I406" i="4"/>
  <c r="L406" i="4" s="1"/>
  <c r="I398" i="4"/>
  <c r="L398" i="4" s="1"/>
  <c r="I390" i="4"/>
  <c r="L390" i="4" s="1"/>
  <c r="I382" i="4"/>
  <c r="L382" i="4" s="1"/>
  <c r="I374" i="4"/>
  <c r="L374" i="4" s="1"/>
  <c r="I366" i="4"/>
  <c r="L366" i="4" s="1"/>
  <c r="I358" i="4"/>
  <c r="L358" i="4" s="1"/>
  <c r="I350" i="4"/>
  <c r="L350" i="4" s="1"/>
  <c r="I342" i="4"/>
  <c r="L342" i="4" s="1"/>
  <c r="I334" i="4"/>
  <c r="L334" i="4" s="1"/>
  <c r="I326" i="4"/>
  <c r="L326" i="4" s="1"/>
  <c r="I318" i="4"/>
  <c r="L318" i="4" s="1"/>
  <c r="I310" i="4"/>
  <c r="L310" i="4" s="1"/>
  <c r="I302" i="4"/>
  <c r="L302" i="4" s="1"/>
  <c r="I294" i="4"/>
  <c r="L294" i="4" s="1"/>
  <c r="I286" i="4"/>
  <c r="L286" i="4" s="1"/>
  <c r="I278" i="4"/>
  <c r="L278" i="4" s="1"/>
  <c r="I270" i="4"/>
  <c r="L270" i="4" s="1"/>
  <c r="I262" i="4"/>
  <c r="L262" i="4" s="1"/>
  <c r="I254" i="4"/>
  <c r="L254" i="4" s="1"/>
  <c r="I246" i="4"/>
  <c r="L246" i="4" s="1"/>
  <c r="I238" i="4"/>
  <c r="L238" i="4" s="1"/>
  <c r="I230" i="4"/>
  <c r="L230" i="4" s="1"/>
  <c r="I222" i="4"/>
  <c r="L222" i="4" s="1"/>
  <c r="K222" i="4" s="1"/>
  <c r="P222" i="4" s="1"/>
  <c r="I214" i="4"/>
  <c r="L214" i="4" s="1"/>
  <c r="I206" i="4"/>
  <c r="L206" i="4" s="1"/>
  <c r="I198" i="4"/>
  <c r="L198" i="4" s="1"/>
  <c r="I190" i="4"/>
  <c r="L190" i="4" s="1"/>
  <c r="I182" i="4"/>
  <c r="L182" i="4" s="1"/>
  <c r="I174" i="4"/>
  <c r="L174" i="4" s="1"/>
  <c r="I166" i="4"/>
  <c r="L166" i="4" s="1"/>
  <c r="I158" i="4"/>
  <c r="L158" i="4" s="1"/>
  <c r="K158" i="4" s="1"/>
  <c r="P158" i="4" s="1"/>
  <c r="I150" i="4"/>
  <c r="L150" i="4" s="1"/>
  <c r="I142" i="4"/>
  <c r="L142" i="4" s="1"/>
  <c r="I134" i="4"/>
  <c r="L134" i="4" s="1"/>
  <c r="I124" i="4"/>
  <c r="L124" i="4" s="1"/>
  <c r="I112" i="4"/>
  <c r="L112" i="4" s="1"/>
  <c r="I99" i="4"/>
  <c r="L99" i="4" s="1"/>
  <c r="I87" i="4"/>
  <c r="L87" i="4" s="1"/>
  <c r="I74" i="4"/>
  <c r="L74" i="4" s="1"/>
  <c r="K74" i="4" s="1"/>
  <c r="P74" i="4" s="1"/>
  <c r="I60" i="4"/>
  <c r="L60" i="4" s="1"/>
  <c r="K60" i="4" s="1"/>
  <c r="P60" i="4" s="1"/>
  <c r="I48" i="4"/>
  <c r="L48" i="4" s="1"/>
  <c r="K48" i="4" s="1"/>
  <c r="P48" i="4" s="1"/>
  <c r="I35" i="4"/>
  <c r="K65" i="6"/>
  <c r="K129" i="6"/>
  <c r="K209" i="6"/>
  <c r="K310" i="6"/>
  <c r="K442" i="6"/>
  <c r="K578" i="6"/>
  <c r="K715" i="6"/>
  <c r="K852" i="6"/>
  <c r="K987" i="6"/>
  <c r="E993" i="6"/>
  <c r="E35" i="6"/>
  <c r="E81" i="6"/>
  <c r="E138" i="6"/>
  <c r="E225" i="6"/>
  <c r="E325" i="6"/>
  <c r="E459" i="6"/>
  <c r="E629" i="6"/>
  <c r="E803" i="6"/>
  <c r="E999" i="6"/>
  <c r="E41" i="6"/>
  <c r="E88" i="6"/>
  <c r="E151" i="6"/>
  <c r="E234" i="6"/>
  <c r="E341" i="6"/>
  <c r="E483" i="6"/>
  <c r="E649" i="6"/>
  <c r="E821" i="6"/>
  <c r="E963" i="6"/>
  <c r="E95" i="6"/>
  <c r="E675" i="6"/>
  <c r="E967" i="6"/>
  <c r="E9" i="6"/>
  <c r="E51" i="6"/>
  <c r="E102" i="6"/>
  <c r="E170" i="6"/>
  <c r="E257" i="6"/>
  <c r="E377" i="6"/>
  <c r="E521" i="6"/>
  <c r="E693" i="6"/>
  <c r="E867" i="6"/>
  <c r="E3" i="6"/>
  <c r="E47" i="6"/>
  <c r="E161" i="6"/>
  <c r="E247" i="6"/>
  <c r="E356" i="6"/>
  <c r="E501" i="6"/>
  <c r="E841" i="6"/>
  <c r="E971" i="6"/>
  <c r="E15" i="6"/>
  <c r="E57" i="6"/>
  <c r="E106" i="6"/>
  <c r="E183" i="6"/>
  <c r="E266" i="6"/>
  <c r="E393" i="6"/>
  <c r="E547" i="6"/>
  <c r="E713" i="6"/>
  <c r="E885" i="6"/>
  <c r="E977" i="6"/>
  <c r="E19" i="6"/>
  <c r="E63" i="6"/>
  <c r="E114" i="6"/>
  <c r="E193" i="6"/>
  <c r="E279" i="6"/>
  <c r="E406" i="6"/>
  <c r="E565" i="6"/>
  <c r="E739" i="6"/>
  <c r="E905" i="6"/>
  <c r="E983" i="6"/>
  <c r="E25" i="6"/>
  <c r="E70" i="6"/>
  <c r="E122" i="6"/>
  <c r="E202" i="6"/>
  <c r="E291" i="6"/>
  <c r="E428" i="6"/>
  <c r="E585" i="6"/>
  <c r="E757" i="6"/>
  <c r="E931" i="6"/>
  <c r="E987" i="6"/>
  <c r="E31" i="6"/>
  <c r="E74" i="6"/>
  <c r="E130" i="6"/>
  <c r="E215" i="6"/>
  <c r="E305" i="6"/>
  <c r="E444" i="6"/>
  <c r="E611" i="6"/>
  <c r="E777" i="6"/>
  <c r="E949" i="6"/>
  <c r="E969" i="6"/>
  <c r="E979" i="6"/>
  <c r="E991" i="6"/>
  <c r="E1001" i="6"/>
  <c r="E11" i="6"/>
  <c r="E23" i="6"/>
  <c r="E33" i="6"/>
  <c r="E43" i="6"/>
  <c r="E55" i="6"/>
  <c r="E65" i="6"/>
  <c r="E79" i="6"/>
  <c r="E90" i="6"/>
  <c r="E104" i="6"/>
  <c r="E119" i="6"/>
  <c r="E135" i="6"/>
  <c r="E154" i="6"/>
  <c r="E177" i="6"/>
  <c r="E199" i="6"/>
  <c r="E218" i="6"/>
  <c r="E241" i="6"/>
  <c r="E263" i="6"/>
  <c r="E282" i="6"/>
  <c r="E316" i="6"/>
  <c r="E350" i="6"/>
  <c r="E381" i="6"/>
  <c r="E419" i="6"/>
  <c r="E453" i="6"/>
  <c r="E489" i="6"/>
  <c r="E533" i="6"/>
  <c r="E579" i="6"/>
  <c r="E617" i="6"/>
  <c r="E661" i="6"/>
  <c r="E707" i="6"/>
  <c r="E745" i="6"/>
  <c r="E789" i="6"/>
  <c r="E835" i="6"/>
  <c r="E873" i="6"/>
  <c r="E917" i="6"/>
  <c r="E1003" i="6"/>
  <c r="E970" i="6"/>
  <c r="E982" i="6"/>
  <c r="E992" i="6"/>
  <c r="E1002" i="6"/>
  <c r="E14" i="6"/>
  <c r="E24" i="6"/>
  <c r="E34" i="6"/>
  <c r="E46" i="6"/>
  <c r="E56" i="6"/>
  <c r="E66" i="6"/>
  <c r="E80" i="6"/>
  <c r="E94" i="6"/>
  <c r="E105" i="6"/>
  <c r="E121" i="6"/>
  <c r="E137" i="6"/>
  <c r="E159" i="6"/>
  <c r="E178" i="6"/>
  <c r="E201" i="6"/>
  <c r="E223" i="6"/>
  <c r="E242" i="6"/>
  <c r="E265" i="6"/>
  <c r="E288" i="6"/>
  <c r="E317" i="6"/>
  <c r="E355" i="6"/>
  <c r="E389" i="6"/>
  <c r="E420" i="6"/>
  <c r="E457" i="6"/>
  <c r="E499" i="6"/>
  <c r="E537" i="6"/>
  <c r="E581" i="6"/>
  <c r="E627" i="6"/>
  <c r="E665" i="6"/>
  <c r="E709" i="6"/>
  <c r="E755" i="6"/>
  <c r="E793" i="6"/>
  <c r="E837" i="6"/>
  <c r="E883" i="6"/>
  <c r="E921" i="6"/>
  <c r="E964" i="6"/>
  <c r="E974" i="6"/>
  <c r="E984" i="6"/>
  <c r="E994" i="6"/>
  <c r="E6" i="6"/>
  <c r="E16" i="6"/>
  <c r="E26" i="6"/>
  <c r="E38" i="6"/>
  <c r="E48" i="6"/>
  <c r="E58" i="6"/>
  <c r="E71" i="6"/>
  <c r="E82" i="6"/>
  <c r="E96" i="6"/>
  <c r="E110" i="6"/>
  <c r="E126" i="6"/>
  <c r="E143" i="6"/>
  <c r="E162" i="6"/>
  <c r="E185" i="6"/>
  <c r="E207" i="6"/>
  <c r="E226" i="6"/>
  <c r="E249" i="6"/>
  <c r="E271" i="6"/>
  <c r="E292" i="6"/>
  <c r="E329" i="6"/>
  <c r="E364" i="6"/>
  <c r="E395" i="6"/>
  <c r="E430" i="6"/>
  <c r="E467" i="6"/>
  <c r="E505" i="6"/>
  <c r="E549" i="6"/>
  <c r="E595" i="6"/>
  <c r="E633" i="6"/>
  <c r="E677" i="6"/>
  <c r="E723" i="6"/>
  <c r="E761" i="6"/>
  <c r="E805" i="6"/>
  <c r="E851" i="6"/>
  <c r="E889" i="6"/>
  <c r="E933" i="6"/>
  <c r="E965" i="6"/>
  <c r="E975" i="6"/>
  <c r="E985" i="6"/>
  <c r="E995" i="6"/>
  <c r="E7" i="6"/>
  <c r="E17" i="6"/>
  <c r="E27" i="6"/>
  <c r="E39" i="6"/>
  <c r="E49" i="6"/>
  <c r="E59" i="6"/>
  <c r="E72" i="6"/>
  <c r="E86" i="6"/>
  <c r="E97" i="6"/>
  <c r="E111" i="6"/>
  <c r="E127" i="6"/>
  <c r="E145" i="6"/>
  <c r="E167" i="6"/>
  <c r="E186" i="6"/>
  <c r="E209" i="6"/>
  <c r="E231" i="6"/>
  <c r="E250" i="6"/>
  <c r="E273" i="6"/>
  <c r="E300" i="6"/>
  <c r="E331" i="6"/>
  <c r="E366" i="6"/>
  <c r="E403" i="6"/>
  <c r="E433" i="6"/>
  <c r="E469" i="6"/>
  <c r="E515" i="6"/>
  <c r="E553" i="6"/>
  <c r="E597" i="6"/>
  <c r="E643" i="6"/>
  <c r="E681" i="6"/>
  <c r="E725" i="6"/>
  <c r="E771" i="6"/>
  <c r="E809" i="6"/>
  <c r="E853" i="6"/>
  <c r="E899" i="6"/>
  <c r="E937" i="6"/>
  <c r="E966" i="6"/>
  <c r="E976" i="6"/>
  <c r="E986" i="6"/>
  <c r="E998" i="6"/>
  <c r="E8" i="6"/>
  <c r="E18" i="6"/>
  <c r="E30" i="6"/>
  <c r="E40" i="6"/>
  <c r="E50" i="6"/>
  <c r="E62" i="6"/>
  <c r="E73" i="6"/>
  <c r="E87" i="6"/>
  <c r="E98" i="6"/>
  <c r="E113" i="6"/>
  <c r="E129" i="6"/>
  <c r="E146" i="6"/>
  <c r="E169" i="6"/>
  <c r="E191" i="6"/>
  <c r="E210" i="6"/>
  <c r="E233" i="6"/>
  <c r="E255" i="6"/>
  <c r="E274" i="6"/>
  <c r="E302" i="6"/>
  <c r="E339" i="6"/>
  <c r="E369" i="6"/>
  <c r="E405" i="6"/>
  <c r="E441" i="6"/>
  <c r="E473" i="6"/>
  <c r="E517" i="6"/>
  <c r="E563" i="6"/>
  <c r="E601" i="6"/>
  <c r="E645" i="6"/>
  <c r="E691" i="6"/>
  <c r="E729" i="6"/>
  <c r="E773" i="6"/>
  <c r="E819" i="6"/>
  <c r="E857" i="6"/>
  <c r="E901" i="6"/>
  <c r="E962" i="6"/>
  <c r="E954" i="6"/>
  <c r="E946" i="6"/>
  <c r="E938" i="6"/>
  <c r="E930" i="6"/>
  <c r="E922" i="6"/>
  <c r="E914" i="6"/>
  <c r="E906" i="6"/>
  <c r="E898" i="6"/>
  <c r="E890" i="6"/>
  <c r="E882" i="6"/>
  <c r="E874" i="6"/>
  <c r="E866" i="6"/>
  <c r="E858" i="6"/>
  <c r="E850" i="6"/>
  <c r="E842" i="6"/>
  <c r="E834" i="6"/>
  <c r="E826" i="6"/>
  <c r="E818" i="6"/>
  <c r="E810" i="6"/>
  <c r="E802" i="6"/>
  <c r="E794" i="6"/>
  <c r="E786" i="6"/>
  <c r="E778" i="6"/>
  <c r="E770" i="6"/>
  <c r="E762" i="6"/>
  <c r="E754" i="6"/>
  <c r="E746" i="6"/>
  <c r="E738" i="6"/>
  <c r="E730" i="6"/>
  <c r="E722" i="6"/>
  <c r="E714" i="6"/>
  <c r="E706" i="6"/>
  <c r="E698" i="6"/>
  <c r="E690" i="6"/>
  <c r="E682" i="6"/>
  <c r="E674" i="6"/>
  <c r="E666" i="6"/>
  <c r="E658" i="6"/>
  <c r="E650" i="6"/>
  <c r="E642" i="6"/>
  <c r="E634" i="6"/>
  <c r="E626" i="6"/>
  <c r="E618" i="6"/>
  <c r="E610" i="6"/>
  <c r="E602" i="6"/>
  <c r="E594" i="6"/>
  <c r="E586" i="6"/>
  <c r="E578" i="6"/>
  <c r="E570" i="6"/>
  <c r="E562" i="6"/>
  <c r="E554" i="6"/>
  <c r="E546" i="6"/>
  <c r="E538" i="6"/>
  <c r="E530" i="6"/>
  <c r="E522" i="6"/>
  <c r="E514" i="6"/>
  <c r="E506" i="6"/>
  <c r="E498" i="6"/>
  <c r="E490" i="6"/>
  <c r="E482" i="6"/>
  <c r="E474" i="6"/>
  <c r="E466" i="6"/>
  <c r="E458" i="6"/>
  <c r="E450" i="6"/>
  <c r="E442" i="6"/>
  <c r="E434" i="6"/>
  <c r="E426" i="6"/>
  <c r="E418" i="6"/>
  <c r="E410" i="6"/>
  <c r="E402" i="6"/>
  <c r="E394" i="6"/>
  <c r="E386" i="6"/>
  <c r="E378" i="6"/>
  <c r="E370" i="6"/>
  <c r="E362" i="6"/>
  <c r="E354" i="6"/>
  <c r="E346" i="6"/>
  <c r="E338" i="6"/>
  <c r="E330" i="6"/>
  <c r="E322" i="6"/>
  <c r="E314" i="6"/>
  <c r="E306" i="6"/>
  <c r="E298" i="6"/>
  <c r="E290" i="6"/>
  <c r="E960" i="6"/>
  <c r="E952" i="6"/>
  <c r="E944" i="6"/>
  <c r="E936" i="6"/>
  <c r="E928" i="6"/>
  <c r="E920" i="6"/>
  <c r="E912" i="6"/>
  <c r="E904" i="6"/>
  <c r="E896" i="6"/>
  <c r="E888" i="6"/>
  <c r="E880" i="6"/>
  <c r="E872" i="6"/>
  <c r="E864" i="6"/>
  <c r="E856" i="6"/>
  <c r="E848" i="6"/>
  <c r="E840" i="6"/>
  <c r="E832" i="6"/>
  <c r="E824" i="6"/>
  <c r="E816" i="6"/>
  <c r="E808" i="6"/>
  <c r="E800" i="6"/>
  <c r="E792" i="6"/>
  <c r="E784" i="6"/>
  <c r="E776" i="6"/>
  <c r="E768" i="6"/>
  <c r="E760" i="6"/>
  <c r="E752" i="6"/>
  <c r="E744" i="6"/>
  <c r="E736" i="6"/>
  <c r="E728" i="6"/>
  <c r="E720" i="6"/>
  <c r="E712" i="6"/>
  <c r="E704" i="6"/>
  <c r="E696" i="6"/>
  <c r="E688" i="6"/>
  <c r="E680" i="6"/>
  <c r="E672" i="6"/>
  <c r="E664" i="6"/>
  <c r="E656" i="6"/>
  <c r="E648" i="6"/>
  <c r="E640" i="6"/>
  <c r="E632" i="6"/>
  <c r="E624" i="6"/>
  <c r="E616" i="6"/>
  <c r="E608" i="6"/>
  <c r="E600" i="6"/>
  <c r="E592" i="6"/>
  <c r="E584" i="6"/>
  <c r="E576" i="6"/>
  <c r="E568" i="6"/>
  <c r="E560" i="6"/>
  <c r="E552" i="6"/>
  <c r="E544" i="6"/>
  <c r="E536" i="6"/>
  <c r="E528" i="6"/>
  <c r="E520" i="6"/>
  <c r="E512" i="6"/>
  <c r="E504" i="6"/>
  <c r="E496" i="6"/>
  <c r="E488" i="6"/>
  <c r="E480" i="6"/>
  <c r="E472" i="6"/>
  <c r="E464" i="6"/>
  <c r="E456" i="6"/>
  <c r="E448" i="6"/>
  <c r="E440" i="6"/>
  <c r="E432" i="6"/>
  <c r="E424" i="6"/>
  <c r="E416" i="6"/>
  <c r="E408" i="6"/>
  <c r="E400" i="6"/>
  <c r="E392" i="6"/>
  <c r="E384" i="6"/>
  <c r="E376" i="6"/>
  <c r="E368" i="6"/>
  <c r="E360" i="6"/>
  <c r="E352" i="6"/>
  <c r="E344" i="6"/>
  <c r="E336" i="6"/>
  <c r="E328" i="6"/>
  <c r="E320" i="6"/>
  <c r="E312" i="6"/>
  <c r="E304" i="6"/>
  <c r="E296" i="6"/>
  <c r="E959" i="6"/>
  <c r="E951" i="6"/>
  <c r="E943" i="6"/>
  <c r="E935" i="6"/>
  <c r="E927" i="6"/>
  <c r="E919" i="6"/>
  <c r="E911" i="6"/>
  <c r="E903" i="6"/>
  <c r="E895" i="6"/>
  <c r="E887" i="6"/>
  <c r="E879" i="6"/>
  <c r="E871" i="6"/>
  <c r="E863" i="6"/>
  <c r="E855" i="6"/>
  <c r="E847" i="6"/>
  <c r="E839" i="6"/>
  <c r="E831" i="6"/>
  <c r="E823" i="6"/>
  <c r="E815" i="6"/>
  <c r="E807" i="6"/>
  <c r="E799" i="6"/>
  <c r="E791" i="6"/>
  <c r="E783" i="6"/>
  <c r="E775" i="6"/>
  <c r="E767" i="6"/>
  <c r="E759" i="6"/>
  <c r="E751" i="6"/>
  <c r="E743" i="6"/>
  <c r="E735" i="6"/>
  <c r="E727" i="6"/>
  <c r="E719" i="6"/>
  <c r="E711" i="6"/>
  <c r="E703" i="6"/>
  <c r="E695" i="6"/>
  <c r="E687" i="6"/>
  <c r="E679" i="6"/>
  <c r="E671" i="6"/>
  <c r="E663" i="6"/>
  <c r="E655" i="6"/>
  <c r="E647" i="6"/>
  <c r="E639" i="6"/>
  <c r="E631" i="6"/>
  <c r="E623" i="6"/>
  <c r="E615" i="6"/>
  <c r="E607" i="6"/>
  <c r="E599" i="6"/>
  <c r="E591" i="6"/>
  <c r="E583" i="6"/>
  <c r="E575" i="6"/>
  <c r="E567" i="6"/>
  <c r="E559" i="6"/>
  <c r="E551" i="6"/>
  <c r="E543" i="6"/>
  <c r="E535" i="6"/>
  <c r="E527" i="6"/>
  <c r="E519" i="6"/>
  <c r="E511" i="6"/>
  <c r="E503" i="6"/>
  <c r="L34" i="4" s="1"/>
  <c r="K34" i="4" s="1"/>
  <c r="P34" i="4" s="1"/>
  <c r="E495" i="6"/>
  <c r="E487" i="6"/>
  <c r="E479" i="6"/>
  <c r="E471" i="6"/>
  <c r="E463" i="6"/>
  <c r="E455" i="6"/>
  <c r="E447" i="6"/>
  <c r="E439" i="6"/>
  <c r="E431" i="6"/>
  <c r="E423" i="6"/>
  <c r="E415" i="6"/>
  <c r="E407" i="6"/>
  <c r="E399" i="6"/>
  <c r="E391" i="6"/>
  <c r="E383" i="6"/>
  <c r="E375" i="6"/>
  <c r="E367" i="6"/>
  <c r="E359" i="6"/>
  <c r="E351" i="6"/>
  <c r="E343" i="6"/>
  <c r="E335" i="6"/>
  <c r="E327" i="6"/>
  <c r="E319" i="6"/>
  <c r="E311" i="6"/>
  <c r="E303" i="6"/>
  <c r="E295" i="6"/>
  <c r="E287" i="6"/>
  <c r="E958" i="6"/>
  <c r="E950" i="6"/>
  <c r="E942" i="6"/>
  <c r="E934" i="6"/>
  <c r="E926" i="6"/>
  <c r="E918" i="6"/>
  <c r="E910" i="6"/>
  <c r="E902" i="6"/>
  <c r="E894" i="6"/>
  <c r="E886" i="6"/>
  <c r="E878" i="6"/>
  <c r="E870" i="6"/>
  <c r="E862" i="6"/>
  <c r="E854" i="6"/>
  <c r="E846" i="6"/>
  <c r="E838" i="6"/>
  <c r="E830" i="6"/>
  <c r="E822" i="6"/>
  <c r="E814" i="6"/>
  <c r="E806" i="6"/>
  <c r="E798" i="6"/>
  <c r="E790" i="6"/>
  <c r="E782" i="6"/>
  <c r="E774" i="6"/>
  <c r="E766" i="6"/>
  <c r="E758" i="6"/>
  <c r="E750" i="6"/>
  <c r="E742" i="6"/>
  <c r="E734" i="6"/>
  <c r="E726" i="6"/>
  <c r="E718" i="6"/>
  <c r="E710" i="6"/>
  <c r="E702" i="6"/>
  <c r="E694" i="6"/>
  <c r="E686" i="6"/>
  <c r="E678" i="6"/>
  <c r="E670" i="6"/>
  <c r="E662" i="6"/>
  <c r="E654" i="6"/>
  <c r="E646" i="6"/>
  <c r="E638" i="6"/>
  <c r="E630" i="6"/>
  <c r="E622" i="6"/>
  <c r="E614" i="6"/>
  <c r="E606" i="6"/>
  <c r="E598" i="6"/>
  <c r="E590" i="6"/>
  <c r="E582" i="6"/>
  <c r="E574" i="6"/>
  <c r="E566" i="6"/>
  <c r="E558" i="6"/>
  <c r="E550" i="6"/>
  <c r="E542" i="6"/>
  <c r="E534" i="6"/>
  <c r="E526" i="6"/>
  <c r="E518" i="6"/>
  <c r="E510" i="6"/>
  <c r="E502" i="6"/>
  <c r="E494" i="6"/>
  <c r="E486" i="6"/>
  <c r="E478" i="6"/>
  <c r="E470" i="6"/>
  <c r="E961" i="6"/>
  <c r="E945" i="6"/>
  <c r="E929" i="6"/>
  <c r="E913" i="6"/>
  <c r="E897" i="6"/>
  <c r="E881" i="6"/>
  <c r="E865" i="6"/>
  <c r="E849" i="6"/>
  <c r="E833" i="6"/>
  <c r="E817" i="6"/>
  <c r="E801" i="6"/>
  <c r="E785" i="6"/>
  <c r="E769" i="6"/>
  <c r="E753" i="6"/>
  <c r="E737" i="6"/>
  <c r="E721" i="6"/>
  <c r="E705" i="6"/>
  <c r="E689" i="6"/>
  <c r="E673" i="6"/>
  <c r="E657" i="6"/>
  <c r="E641" i="6"/>
  <c r="E625" i="6"/>
  <c r="E609" i="6"/>
  <c r="E593" i="6"/>
  <c r="E577" i="6"/>
  <c r="E561" i="6"/>
  <c r="E545" i="6"/>
  <c r="E529" i="6"/>
  <c r="E513" i="6"/>
  <c r="E497" i="6"/>
  <c r="E481" i="6"/>
  <c r="E465" i="6"/>
  <c r="E452" i="6"/>
  <c r="E438" i="6"/>
  <c r="E427" i="6"/>
  <c r="E413" i="6"/>
  <c r="E401" i="6"/>
  <c r="E388" i="6"/>
  <c r="E374" i="6"/>
  <c r="E363" i="6"/>
  <c r="E349" i="6"/>
  <c r="E337" i="6"/>
  <c r="E324" i="6"/>
  <c r="E310" i="6"/>
  <c r="E299" i="6"/>
  <c r="E286" i="6"/>
  <c r="E278" i="6"/>
  <c r="E270" i="6"/>
  <c r="E262" i="6"/>
  <c r="E254" i="6"/>
  <c r="E246" i="6"/>
  <c r="E238" i="6"/>
  <c r="E230" i="6"/>
  <c r="E222" i="6"/>
  <c r="E214" i="6"/>
  <c r="E206" i="6"/>
  <c r="E198" i="6"/>
  <c r="E190" i="6"/>
  <c r="E182" i="6"/>
  <c r="E174" i="6"/>
  <c r="E166" i="6"/>
  <c r="E158" i="6"/>
  <c r="E150" i="6"/>
  <c r="E142" i="6"/>
  <c r="E957" i="6"/>
  <c r="E941" i="6"/>
  <c r="E925" i="6"/>
  <c r="E909" i="6"/>
  <c r="E893" i="6"/>
  <c r="E877" i="6"/>
  <c r="E861" i="6"/>
  <c r="E845" i="6"/>
  <c r="E829" i="6"/>
  <c r="E813" i="6"/>
  <c r="E797" i="6"/>
  <c r="E781" i="6"/>
  <c r="E765" i="6"/>
  <c r="E749" i="6"/>
  <c r="E733" i="6"/>
  <c r="E717" i="6"/>
  <c r="E701" i="6"/>
  <c r="E685" i="6"/>
  <c r="E669" i="6"/>
  <c r="E653" i="6"/>
  <c r="E637" i="6"/>
  <c r="E621" i="6"/>
  <c r="E605" i="6"/>
  <c r="E589" i="6"/>
  <c r="E573" i="6"/>
  <c r="E557" i="6"/>
  <c r="E541" i="6"/>
  <c r="E525" i="6"/>
  <c r="E509" i="6"/>
  <c r="E493" i="6"/>
  <c r="E477" i="6"/>
  <c r="E462" i="6"/>
  <c r="E451" i="6"/>
  <c r="E437" i="6"/>
  <c r="E425" i="6"/>
  <c r="E412" i="6"/>
  <c r="E398" i="6"/>
  <c r="E387" i="6"/>
  <c r="E373" i="6"/>
  <c r="E361" i="6"/>
  <c r="E348" i="6"/>
  <c r="E334" i="6"/>
  <c r="E323" i="6"/>
  <c r="E309" i="6"/>
  <c r="E297" i="6"/>
  <c r="E285" i="6"/>
  <c r="E277" i="6"/>
  <c r="E269" i="6"/>
  <c r="E261" i="6"/>
  <c r="E253" i="6"/>
  <c r="E245" i="6"/>
  <c r="E237" i="6"/>
  <c r="E229" i="6"/>
  <c r="E221" i="6"/>
  <c r="E213" i="6"/>
  <c r="E205" i="6"/>
  <c r="E197" i="6"/>
  <c r="E189" i="6"/>
  <c r="E181" i="6"/>
  <c r="E173" i="6"/>
  <c r="E165" i="6"/>
  <c r="E157" i="6"/>
  <c r="E149" i="6"/>
  <c r="E141" i="6"/>
  <c r="E133" i="6"/>
  <c r="E125" i="6"/>
  <c r="E117" i="6"/>
  <c r="E109" i="6"/>
  <c r="E101" i="6"/>
  <c r="E93" i="6"/>
  <c r="E85" i="6"/>
  <c r="E77" i="6"/>
  <c r="E69" i="6"/>
  <c r="E61" i="6"/>
  <c r="E53" i="6"/>
  <c r="E45" i="6"/>
  <c r="E37" i="6"/>
  <c r="E29" i="6"/>
  <c r="E21" i="6"/>
  <c r="E13" i="6"/>
  <c r="E5" i="6"/>
  <c r="E997" i="6"/>
  <c r="E989" i="6"/>
  <c r="E981" i="6"/>
  <c r="E973" i="6"/>
  <c r="E956" i="6"/>
  <c r="E940" i="6"/>
  <c r="E924" i="6"/>
  <c r="E908" i="6"/>
  <c r="E892" i="6"/>
  <c r="E876" i="6"/>
  <c r="E860" i="6"/>
  <c r="E844" i="6"/>
  <c r="E828" i="6"/>
  <c r="E812" i="6"/>
  <c r="E796" i="6"/>
  <c r="E780" i="6"/>
  <c r="E764" i="6"/>
  <c r="E748" i="6"/>
  <c r="E732" i="6"/>
  <c r="E716" i="6"/>
  <c r="E700" i="6"/>
  <c r="E684" i="6"/>
  <c r="E668" i="6"/>
  <c r="E652" i="6"/>
  <c r="E636" i="6"/>
  <c r="E620" i="6"/>
  <c r="E604" i="6"/>
  <c r="E588" i="6"/>
  <c r="E572" i="6"/>
  <c r="E556" i="6"/>
  <c r="E540" i="6"/>
  <c r="E524" i="6"/>
  <c r="E508" i="6"/>
  <c r="E492" i="6"/>
  <c r="E476" i="6"/>
  <c r="E461" i="6"/>
  <c r="E449" i="6"/>
  <c r="E436" i="6"/>
  <c r="E422" i="6"/>
  <c r="E411" i="6"/>
  <c r="E397" i="6"/>
  <c r="E385" i="6"/>
  <c r="E372" i="6"/>
  <c r="E358" i="6"/>
  <c r="E347" i="6"/>
  <c r="E333" i="6"/>
  <c r="E321" i="6"/>
  <c r="E308" i="6"/>
  <c r="E294" i="6"/>
  <c r="E284" i="6"/>
  <c r="E276" i="6"/>
  <c r="E268" i="6"/>
  <c r="E260" i="6"/>
  <c r="E252" i="6"/>
  <c r="E244" i="6"/>
  <c r="E236" i="6"/>
  <c r="E228" i="6"/>
  <c r="E220" i="6"/>
  <c r="E212" i="6"/>
  <c r="E204" i="6"/>
  <c r="E196" i="6"/>
  <c r="E188" i="6"/>
  <c r="E180" i="6"/>
  <c r="E172" i="6"/>
  <c r="E164" i="6"/>
  <c r="E156" i="6"/>
  <c r="E148" i="6"/>
  <c r="E140" i="6"/>
  <c r="E132" i="6"/>
  <c r="E124" i="6"/>
  <c r="E116" i="6"/>
  <c r="E108" i="6"/>
  <c r="E100" i="6"/>
  <c r="E92" i="6"/>
  <c r="E84" i="6"/>
  <c r="E76" i="6"/>
  <c r="E68" i="6"/>
  <c r="E60" i="6"/>
  <c r="E52" i="6"/>
  <c r="E44" i="6"/>
  <c r="E36" i="6"/>
  <c r="E28" i="6"/>
  <c r="E20" i="6"/>
  <c r="E12" i="6"/>
  <c r="E4" i="6"/>
  <c r="E996" i="6"/>
  <c r="E988" i="6"/>
  <c r="E980" i="6"/>
  <c r="E972" i="6"/>
  <c r="E955" i="6"/>
  <c r="E939" i="6"/>
  <c r="E923" i="6"/>
  <c r="E907" i="6"/>
  <c r="E891" i="6"/>
  <c r="E875" i="6"/>
  <c r="E859" i="6"/>
  <c r="E843" i="6"/>
  <c r="E827" i="6"/>
  <c r="E811" i="6"/>
  <c r="E795" i="6"/>
  <c r="E779" i="6"/>
  <c r="E763" i="6"/>
  <c r="E747" i="6"/>
  <c r="E731" i="6"/>
  <c r="E715" i="6"/>
  <c r="E699" i="6"/>
  <c r="E683" i="6"/>
  <c r="E667" i="6"/>
  <c r="E651" i="6"/>
  <c r="E635" i="6"/>
  <c r="E619" i="6"/>
  <c r="E603" i="6"/>
  <c r="E587" i="6"/>
  <c r="E571" i="6"/>
  <c r="E555" i="6"/>
  <c r="E539" i="6"/>
  <c r="E523" i="6"/>
  <c r="E507" i="6"/>
  <c r="E491" i="6"/>
  <c r="E475" i="6"/>
  <c r="E460" i="6"/>
  <c r="E446" i="6"/>
  <c r="E435" i="6"/>
  <c r="E421" i="6"/>
  <c r="E409" i="6"/>
  <c r="E396" i="6"/>
  <c r="E382" i="6"/>
  <c r="E371" i="6"/>
  <c r="E357" i="6"/>
  <c r="E345" i="6"/>
  <c r="E332" i="6"/>
  <c r="E318" i="6"/>
  <c r="E307" i="6"/>
  <c r="E293" i="6"/>
  <c r="E283" i="6"/>
  <c r="E275" i="6"/>
  <c r="E267" i="6"/>
  <c r="E259" i="6"/>
  <c r="E251" i="6"/>
  <c r="E243" i="6"/>
  <c r="E235" i="6"/>
  <c r="E227" i="6"/>
  <c r="E219" i="6"/>
  <c r="E211" i="6"/>
  <c r="E203" i="6"/>
  <c r="E195" i="6"/>
  <c r="E187" i="6"/>
  <c r="E179" i="6"/>
  <c r="E171" i="6"/>
  <c r="E163" i="6"/>
  <c r="E155" i="6"/>
  <c r="E147" i="6"/>
  <c r="E139" i="6"/>
  <c r="E131" i="6"/>
  <c r="E123" i="6"/>
  <c r="E115" i="6"/>
  <c r="E107" i="6"/>
  <c r="E99" i="6"/>
  <c r="E91" i="6"/>
  <c r="E83" i="6"/>
  <c r="E75" i="6"/>
  <c r="E67" i="6"/>
  <c r="E948" i="6"/>
  <c r="E932" i="6"/>
  <c r="E916" i="6"/>
  <c r="E900" i="6"/>
  <c r="E884" i="6"/>
  <c r="E868" i="6"/>
  <c r="E852" i="6"/>
  <c r="E836" i="6"/>
  <c r="E820" i="6"/>
  <c r="E804" i="6"/>
  <c r="E788" i="6"/>
  <c r="E772" i="6"/>
  <c r="E756" i="6"/>
  <c r="E740" i="6"/>
  <c r="E724" i="6"/>
  <c r="E708" i="6"/>
  <c r="E692" i="6"/>
  <c r="E676" i="6"/>
  <c r="E660" i="6"/>
  <c r="E644" i="6"/>
  <c r="E628" i="6"/>
  <c r="E612" i="6"/>
  <c r="E596" i="6"/>
  <c r="E580" i="6"/>
  <c r="E564" i="6"/>
  <c r="E548" i="6"/>
  <c r="E532" i="6"/>
  <c r="E516" i="6"/>
  <c r="E500" i="6"/>
  <c r="E484" i="6"/>
  <c r="E468" i="6"/>
  <c r="E454" i="6"/>
  <c r="E443" i="6"/>
  <c r="E429" i="6"/>
  <c r="E417" i="6"/>
  <c r="E404" i="6"/>
  <c r="E390" i="6"/>
  <c r="E379" i="6"/>
  <c r="E365" i="6"/>
  <c r="E353" i="6"/>
  <c r="E340" i="6"/>
  <c r="E326" i="6"/>
  <c r="E315" i="6"/>
  <c r="E301" i="6"/>
  <c r="E289" i="6"/>
  <c r="E280" i="6"/>
  <c r="E272" i="6"/>
  <c r="E264" i="6"/>
  <c r="E256" i="6"/>
  <c r="E248" i="6"/>
  <c r="E240" i="6"/>
  <c r="E232" i="6"/>
  <c r="E224" i="6"/>
  <c r="E216" i="6"/>
  <c r="E208" i="6"/>
  <c r="E200" i="6"/>
  <c r="E192" i="6"/>
  <c r="E184" i="6"/>
  <c r="E176" i="6"/>
  <c r="E168" i="6"/>
  <c r="E160" i="6"/>
  <c r="E152" i="6"/>
  <c r="E144" i="6"/>
  <c r="E136" i="6"/>
  <c r="E128" i="6"/>
  <c r="E120" i="6"/>
  <c r="E112" i="6"/>
  <c r="E968" i="6"/>
  <c r="E978" i="6"/>
  <c r="E990" i="6"/>
  <c r="E1000" i="6"/>
  <c r="E10" i="6"/>
  <c r="E22" i="6"/>
  <c r="E32" i="6"/>
  <c r="E42" i="6"/>
  <c r="E54" i="6"/>
  <c r="E64" i="6"/>
  <c r="E78" i="6"/>
  <c r="E89" i="6"/>
  <c r="E103" i="6"/>
  <c r="E118" i="6"/>
  <c r="E134" i="6"/>
  <c r="E153" i="6"/>
  <c r="E175" i="6"/>
  <c r="E194" i="6"/>
  <c r="E217" i="6"/>
  <c r="E239" i="6"/>
  <c r="E258" i="6"/>
  <c r="E281" i="6"/>
  <c r="E313" i="6"/>
  <c r="E342" i="6"/>
  <c r="E380" i="6"/>
  <c r="E414" i="6"/>
  <c r="E445" i="6"/>
  <c r="E485" i="6"/>
  <c r="E531" i="6"/>
  <c r="E569" i="6"/>
  <c r="E613" i="6"/>
  <c r="E659" i="6"/>
  <c r="E697" i="6"/>
  <c r="E741" i="6"/>
  <c r="E787" i="6"/>
  <c r="E825" i="6"/>
  <c r="E869" i="6"/>
  <c r="E915" i="6"/>
  <c r="E953" i="6"/>
  <c r="G7" i="9" l="1"/>
  <c r="I7" i="9" s="1"/>
  <c r="K454" i="4"/>
  <c r="P454" i="4" s="1"/>
  <c r="K200" i="4"/>
  <c r="P200" i="4" s="1"/>
  <c r="K241" i="4"/>
  <c r="P241" i="4" s="1"/>
  <c r="K170" i="4"/>
  <c r="P170" i="4" s="1"/>
  <c r="K220" i="4"/>
  <c r="P220" i="4" s="1"/>
  <c r="K182" i="4"/>
  <c r="P182" i="4" s="1"/>
  <c r="K310" i="4"/>
  <c r="P310" i="4" s="1"/>
  <c r="K438" i="4"/>
  <c r="P438" i="4" s="1"/>
  <c r="K135" i="4"/>
  <c r="P135" i="4" s="1"/>
  <c r="K399" i="4"/>
  <c r="P399" i="4" s="1"/>
  <c r="K124" i="4"/>
  <c r="P124" i="4" s="1"/>
  <c r="K190" i="4"/>
  <c r="P190" i="4" s="1"/>
  <c r="K254" i="4"/>
  <c r="P254" i="4" s="1"/>
  <c r="K318" i="4"/>
  <c r="P318" i="4" s="1"/>
  <c r="K382" i="4"/>
  <c r="P382" i="4" s="1"/>
  <c r="K446" i="4"/>
  <c r="P446" i="4" s="1"/>
  <c r="K383" i="4"/>
  <c r="P383" i="4" s="1"/>
  <c r="K143" i="4"/>
  <c r="P143" i="4" s="1"/>
  <c r="K207" i="4"/>
  <c r="P207" i="4" s="1"/>
  <c r="K271" i="4"/>
  <c r="P271" i="4" s="1"/>
  <c r="K335" i="4"/>
  <c r="P335" i="4" s="1"/>
  <c r="K407" i="4"/>
  <c r="P407" i="4" s="1"/>
  <c r="K127" i="4"/>
  <c r="P127" i="4" s="1"/>
  <c r="K192" i="4"/>
  <c r="P192" i="4" s="1"/>
  <c r="K256" i="4"/>
  <c r="P256" i="4" s="1"/>
  <c r="K320" i="4"/>
  <c r="P320" i="4" s="1"/>
  <c r="K384" i="4"/>
  <c r="P384" i="4" s="1"/>
  <c r="K448" i="4"/>
  <c r="P448" i="4" s="1"/>
  <c r="K91" i="4"/>
  <c r="P91" i="4" s="1"/>
  <c r="K169" i="4"/>
  <c r="P169" i="4" s="1"/>
  <c r="K233" i="4"/>
  <c r="P233" i="4" s="1"/>
  <c r="K297" i="4"/>
  <c r="P297" i="4" s="1"/>
  <c r="K361" i="4"/>
  <c r="P361" i="4" s="1"/>
  <c r="K425" i="4"/>
  <c r="P425" i="4" s="1"/>
  <c r="K489" i="4"/>
  <c r="P489" i="4" s="1"/>
  <c r="K219" i="4"/>
  <c r="P219" i="4" s="1"/>
  <c r="K326" i="4"/>
  <c r="P326" i="4" s="1"/>
  <c r="K415" i="4"/>
  <c r="P415" i="4" s="1"/>
  <c r="K456" i="4"/>
  <c r="P456" i="4" s="1"/>
  <c r="K305" i="4"/>
  <c r="P305" i="4" s="1"/>
  <c r="K426" i="4"/>
  <c r="P426" i="4" s="1"/>
  <c r="K283" i="4"/>
  <c r="P283" i="4" s="1"/>
  <c r="K348" i="4"/>
  <c r="P348" i="4" s="1"/>
  <c r="K476" i="4"/>
  <c r="P476" i="4" s="1"/>
  <c r="K129" i="4"/>
  <c r="P129" i="4" s="1"/>
  <c r="K86" i="4"/>
  <c r="P86" i="4" s="1"/>
  <c r="K117" i="4"/>
  <c r="P117" i="4" s="1"/>
  <c r="K301" i="4"/>
  <c r="P301" i="4" s="1"/>
  <c r="K493" i="4"/>
  <c r="P493" i="4" s="1"/>
  <c r="K142" i="4"/>
  <c r="P142" i="4" s="1"/>
  <c r="K206" i="4"/>
  <c r="P206" i="4" s="1"/>
  <c r="K270" i="4"/>
  <c r="P270" i="4" s="1"/>
  <c r="K334" i="4"/>
  <c r="P334" i="4" s="1"/>
  <c r="K398" i="4"/>
  <c r="P398" i="4" s="1"/>
  <c r="K462" i="4"/>
  <c r="P462" i="4" s="1"/>
  <c r="K455" i="4"/>
  <c r="P455" i="4" s="1"/>
  <c r="K75" i="4"/>
  <c r="P75" i="4" s="1"/>
  <c r="K159" i="4"/>
  <c r="P159" i="4" s="1"/>
  <c r="K223" i="4"/>
  <c r="P223" i="4" s="1"/>
  <c r="K287" i="4"/>
  <c r="P287" i="4" s="1"/>
  <c r="K351" i="4"/>
  <c r="P351" i="4" s="1"/>
  <c r="K144" i="4"/>
  <c r="P144" i="4" s="1"/>
  <c r="K208" i="4"/>
  <c r="P208" i="4" s="1"/>
  <c r="K336" i="4"/>
  <c r="P336" i="4" s="1"/>
  <c r="K400" i="4"/>
  <c r="P400" i="4" s="1"/>
  <c r="K464" i="4"/>
  <c r="P464" i="4" s="1"/>
  <c r="K185" i="4"/>
  <c r="P185" i="4" s="1"/>
  <c r="K249" i="4"/>
  <c r="P249" i="4" s="1"/>
  <c r="K313" i="4"/>
  <c r="P313" i="4" s="1"/>
  <c r="K377" i="4"/>
  <c r="P377" i="4" s="1"/>
  <c r="K441" i="4"/>
  <c r="P441" i="4" s="1"/>
  <c r="K505" i="4"/>
  <c r="P505" i="4" s="1"/>
  <c r="K106" i="4"/>
  <c r="P106" i="4" s="1"/>
  <c r="K272" i="4"/>
  <c r="P272" i="4" s="1"/>
  <c r="K439" i="4"/>
  <c r="P439" i="4" s="1"/>
  <c r="K343" i="4"/>
  <c r="P343" i="4" s="1"/>
  <c r="K328" i="4"/>
  <c r="P328" i="4" s="1"/>
  <c r="K497" i="4"/>
  <c r="P497" i="4" s="1"/>
  <c r="K298" i="4"/>
  <c r="P298" i="4" s="1"/>
  <c r="K347" i="4"/>
  <c r="P347" i="4" s="1"/>
  <c r="K237" i="4"/>
  <c r="P237" i="4" s="1"/>
  <c r="K214" i="4"/>
  <c r="P214" i="4" s="1"/>
  <c r="K406" i="4"/>
  <c r="P406" i="4" s="1"/>
  <c r="K471" i="4"/>
  <c r="P471" i="4" s="1"/>
  <c r="K88" i="4"/>
  <c r="P88" i="4" s="1"/>
  <c r="K431" i="4"/>
  <c r="P431" i="4" s="1"/>
  <c r="K152" i="4"/>
  <c r="P152" i="4" s="1"/>
  <c r="K216" i="4"/>
  <c r="P216" i="4" s="1"/>
  <c r="K280" i="4"/>
  <c r="P280" i="4" s="1"/>
  <c r="K344" i="4"/>
  <c r="P344" i="4" s="1"/>
  <c r="K408" i="4"/>
  <c r="P408" i="4" s="1"/>
  <c r="K472" i="4"/>
  <c r="P472" i="4" s="1"/>
  <c r="K128" i="4"/>
  <c r="P128" i="4" s="1"/>
  <c r="K193" i="4"/>
  <c r="P193" i="4" s="1"/>
  <c r="K257" i="4"/>
  <c r="P257" i="4" s="1"/>
  <c r="K321" i="4"/>
  <c r="P321" i="4" s="1"/>
  <c r="K390" i="4"/>
  <c r="P390" i="4" s="1"/>
  <c r="K136" i="4"/>
  <c r="P136" i="4" s="1"/>
  <c r="K177" i="4"/>
  <c r="P177" i="4" s="1"/>
  <c r="K234" i="4"/>
  <c r="P234" i="4" s="1"/>
  <c r="K155" i="4"/>
  <c r="P155" i="4" s="1"/>
  <c r="K284" i="4"/>
  <c r="P284" i="4" s="1"/>
  <c r="K365" i="4"/>
  <c r="P365" i="4" s="1"/>
  <c r="K150" i="4"/>
  <c r="P150" i="4" s="1"/>
  <c r="K342" i="4"/>
  <c r="P342" i="4" s="1"/>
  <c r="K470" i="4"/>
  <c r="P470" i="4" s="1"/>
  <c r="K100" i="4"/>
  <c r="P100" i="4" s="1"/>
  <c r="K175" i="4"/>
  <c r="P175" i="4" s="1"/>
  <c r="K239" i="4"/>
  <c r="P239" i="4" s="1"/>
  <c r="K303" i="4"/>
  <c r="P303" i="4" s="1"/>
  <c r="K367" i="4"/>
  <c r="P367" i="4" s="1"/>
  <c r="K447" i="4"/>
  <c r="P447" i="4" s="1"/>
  <c r="K76" i="4"/>
  <c r="P76" i="4" s="1"/>
  <c r="K224" i="4"/>
  <c r="P224" i="4" s="1"/>
  <c r="K288" i="4"/>
  <c r="P288" i="4" s="1"/>
  <c r="K352" i="4"/>
  <c r="P352" i="4" s="1"/>
  <c r="K480" i="4"/>
  <c r="P480" i="4" s="1"/>
  <c r="K137" i="4"/>
  <c r="P137" i="4" s="1"/>
  <c r="K201" i="4"/>
  <c r="P201" i="4" s="1"/>
  <c r="K265" i="4"/>
  <c r="P265" i="4" s="1"/>
  <c r="K329" i="4"/>
  <c r="P329" i="4" s="1"/>
  <c r="K393" i="4"/>
  <c r="P393" i="4" s="1"/>
  <c r="K457" i="4"/>
  <c r="P457" i="4" s="1"/>
  <c r="K116" i="4"/>
  <c r="P116" i="4" s="1"/>
  <c r="K286" i="4"/>
  <c r="P286" i="4" s="1"/>
  <c r="K295" i="4"/>
  <c r="P295" i="4" s="1"/>
  <c r="K134" i="4"/>
  <c r="P134" i="4" s="1"/>
  <c r="K151" i="4"/>
  <c r="P151" i="4" s="1"/>
  <c r="K104" i="4"/>
  <c r="P104" i="4" s="1"/>
  <c r="K92" i="4"/>
  <c r="P92" i="4" s="1"/>
  <c r="K429" i="4"/>
  <c r="P429" i="4" s="1"/>
  <c r="K87" i="4"/>
  <c r="P87" i="4" s="1"/>
  <c r="K230" i="4"/>
  <c r="P230" i="4" s="1"/>
  <c r="K294" i="4"/>
  <c r="P294" i="4" s="1"/>
  <c r="K358" i="4"/>
  <c r="P358" i="4" s="1"/>
  <c r="K422" i="4"/>
  <c r="P422" i="4" s="1"/>
  <c r="K486" i="4"/>
  <c r="P486" i="4" s="1"/>
  <c r="K495" i="4"/>
  <c r="P495" i="4" s="1"/>
  <c r="K114" i="4"/>
  <c r="P114" i="4" s="1"/>
  <c r="K183" i="4"/>
  <c r="P183" i="4" s="1"/>
  <c r="K247" i="4"/>
  <c r="P247" i="4" s="1"/>
  <c r="K311" i="4"/>
  <c r="P311" i="4" s="1"/>
  <c r="K375" i="4"/>
  <c r="P375" i="4" s="1"/>
  <c r="K463" i="4"/>
  <c r="P463" i="4" s="1"/>
  <c r="K90" i="4"/>
  <c r="P90" i="4" s="1"/>
  <c r="K168" i="4"/>
  <c r="P168" i="4" s="1"/>
  <c r="K232" i="4"/>
  <c r="P232" i="4" s="1"/>
  <c r="K296" i="4"/>
  <c r="P296" i="4" s="1"/>
  <c r="K360" i="4"/>
  <c r="P360" i="4" s="1"/>
  <c r="K424" i="4"/>
  <c r="P424" i="4" s="1"/>
  <c r="K145" i="4"/>
  <c r="P145" i="4" s="1"/>
  <c r="K209" i="4"/>
  <c r="P209" i="4" s="1"/>
  <c r="K273" i="4"/>
  <c r="P273" i="4" s="1"/>
  <c r="K337" i="4"/>
  <c r="P337" i="4" s="1"/>
  <c r="K401" i="4"/>
  <c r="P401" i="4" s="1"/>
  <c r="K465" i="4"/>
  <c r="P465" i="4" s="1"/>
  <c r="K98" i="4"/>
  <c r="P98" i="4" s="1"/>
  <c r="K350" i="4"/>
  <c r="P350" i="4" s="1"/>
  <c r="K359" i="4"/>
  <c r="P359" i="4" s="1"/>
  <c r="K262" i="4"/>
  <c r="P262" i="4" s="1"/>
  <c r="K215" i="4"/>
  <c r="P215" i="4" s="1"/>
  <c r="K392" i="4"/>
  <c r="P392" i="4" s="1"/>
  <c r="K433" i="4"/>
  <c r="P433" i="4" s="1"/>
  <c r="K362" i="4"/>
  <c r="P362" i="4" s="1"/>
  <c r="K156" i="4"/>
  <c r="P156" i="4" s="1"/>
  <c r="K173" i="4"/>
  <c r="P173" i="4" s="1"/>
  <c r="K278" i="4"/>
  <c r="P278" i="4" s="1"/>
  <c r="K166" i="4"/>
  <c r="P166" i="4" s="1"/>
  <c r="K99" i="4"/>
  <c r="P99" i="4" s="1"/>
  <c r="K174" i="4"/>
  <c r="P174" i="4" s="1"/>
  <c r="K238" i="4"/>
  <c r="P238" i="4" s="1"/>
  <c r="K302" i="4"/>
  <c r="P302" i="4" s="1"/>
  <c r="K366" i="4"/>
  <c r="P366" i="4" s="1"/>
  <c r="K430" i="4"/>
  <c r="P430" i="4" s="1"/>
  <c r="K494" i="4"/>
  <c r="P494" i="4" s="1"/>
  <c r="K126" i="4"/>
  <c r="P126" i="4" s="1"/>
  <c r="K191" i="4"/>
  <c r="P191" i="4" s="1"/>
  <c r="K255" i="4"/>
  <c r="P255" i="4" s="1"/>
  <c r="K319" i="4"/>
  <c r="P319" i="4" s="1"/>
  <c r="K391" i="4"/>
  <c r="P391" i="4" s="1"/>
  <c r="K479" i="4"/>
  <c r="P479" i="4" s="1"/>
  <c r="K176" i="4"/>
  <c r="P176" i="4" s="1"/>
  <c r="K240" i="4"/>
  <c r="P240" i="4" s="1"/>
  <c r="K304" i="4"/>
  <c r="P304" i="4" s="1"/>
  <c r="K432" i="4"/>
  <c r="P432" i="4" s="1"/>
  <c r="K496" i="4"/>
  <c r="P496" i="4" s="1"/>
  <c r="K153" i="4"/>
  <c r="P153" i="4" s="1"/>
  <c r="K414" i="4"/>
  <c r="P414" i="4" s="1"/>
  <c r="K423" i="4"/>
  <c r="P423" i="4" s="1"/>
  <c r="K198" i="4"/>
  <c r="P198" i="4" s="1"/>
  <c r="K279" i="4"/>
  <c r="P279" i="4" s="1"/>
  <c r="K264" i="4"/>
  <c r="P264" i="4" s="1"/>
  <c r="K369" i="4"/>
  <c r="P369" i="4" s="1"/>
  <c r="K490" i="4"/>
  <c r="P490" i="4" s="1"/>
  <c r="K411" i="4"/>
  <c r="P411" i="4" s="1"/>
  <c r="K412" i="4"/>
  <c r="P412" i="4" s="1"/>
  <c r="K112" i="4"/>
  <c r="P112" i="4" s="1"/>
  <c r="K246" i="4"/>
  <c r="P246" i="4" s="1"/>
  <c r="K374" i="4"/>
  <c r="P374" i="4" s="1"/>
  <c r="K502" i="4"/>
  <c r="P502" i="4" s="1"/>
  <c r="K199" i="4"/>
  <c r="P199" i="4" s="1"/>
  <c r="K263" i="4"/>
  <c r="P263" i="4" s="1"/>
  <c r="K327" i="4"/>
  <c r="P327" i="4" s="1"/>
  <c r="K503" i="4"/>
  <c r="P503" i="4" s="1"/>
  <c r="K115" i="4"/>
  <c r="P115" i="4" s="1"/>
  <c r="K184" i="4"/>
  <c r="P184" i="4" s="1"/>
  <c r="K312" i="4"/>
  <c r="P312" i="4" s="1"/>
  <c r="K376" i="4"/>
  <c r="P376" i="4" s="1"/>
  <c r="K440" i="4"/>
  <c r="P440" i="4" s="1"/>
  <c r="K504" i="4"/>
  <c r="P504" i="4" s="1"/>
  <c r="K79" i="4"/>
  <c r="P79" i="4" s="1"/>
  <c r="K161" i="4"/>
  <c r="P161" i="4" s="1"/>
  <c r="K225" i="4"/>
  <c r="P225" i="4" s="1"/>
  <c r="K289" i="4"/>
  <c r="P289" i="4" s="1"/>
  <c r="K353" i="4"/>
  <c r="P353" i="4" s="1"/>
  <c r="K478" i="4"/>
  <c r="P478" i="4" s="1"/>
  <c r="K487" i="4"/>
  <c r="P487" i="4" s="1"/>
  <c r="K80" i="4"/>
  <c r="P80" i="4" s="1"/>
  <c r="K211" i="4"/>
  <c r="P211" i="4" s="1"/>
  <c r="K467" i="4"/>
  <c r="P467" i="4" s="1"/>
  <c r="K417" i="4"/>
  <c r="P417" i="4" s="1"/>
  <c r="K355" i="4"/>
  <c r="P355" i="4" s="1"/>
  <c r="K111" i="4"/>
  <c r="P111" i="4" s="1"/>
  <c r="K178" i="4"/>
  <c r="P178" i="4" s="1"/>
  <c r="K242" i="4"/>
  <c r="P242" i="4" s="1"/>
  <c r="K306" i="4"/>
  <c r="P306" i="4" s="1"/>
  <c r="K370" i="4"/>
  <c r="P370" i="4" s="1"/>
  <c r="K434" i="4"/>
  <c r="P434" i="4" s="1"/>
  <c r="K498" i="4"/>
  <c r="P498" i="4" s="1"/>
  <c r="K147" i="4"/>
  <c r="P147" i="4" s="1"/>
  <c r="K119" i="4"/>
  <c r="P119" i="4" s="1"/>
  <c r="K113" i="4"/>
  <c r="P113" i="4" s="1"/>
  <c r="K186" i="4"/>
  <c r="P186" i="4" s="1"/>
  <c r="K250" i="4"/>
  <c r="P250" i="4" s="1"/>
  <c r="K314" i="4"/>
  <c r="P314" i="4" s="1"/>
  <c r="K378" i="4"/>
  <c r="P378" i="4" s="1"/>
  <c r="K442" i="4"/>
  <c r="P442" i="4" s="1"/>
  <c r="K506" i="4"/>
  <c r="P506" i="4" s="1"/>
  <c r="K403" i="4"/>
  <c r="P403" i="4" s="1"/>
  <c r="K83" i="4"/>
  <c r="P83" i="4" s="1"/>
  <c r="K93" i="4"/>
  <c r="P93" i="4" s="1"/>
  <c r="K165" i="4"/>
  <c r="P165" i="4" s="1"/>
  <c r="K229" i="4"/>
  <c r="P229" i="4" s="1"/>
  <c r="K293" i="4"/>
  <c r="P293" i="4" s="1"/>
  <c r="K357" i="4"/>
  <c r="P357" i="4" s="1"/>
  <c r="K421" i="4"/>
  <c r="P421" i="4" s="1"/>
  <c r="K485" i="4"/>
  <c r="P485" i="4" s="1"/>
  <c r="K121" i="4"/>
  <c r="P121" i="4" s="1"/>
  <c r="K130" i="4"/>
  <c r="P130" i="4" s="1"/>
  <c r="K194" i="4"/>
  <c r="P194" i="4" s="1"/>
  <c r="K258" i="4"/>
  <c r="P258" i="4" s="1"/>
  <c r="K322" i="4"/>
  <c r="P322" i="4" s="1"/>
  <c r="K386" i="4"/>
  <c r="P386" i="4" s="1"/>
  <c r="K450" i="4"/>
  <c r="P450" i="4" s="1"/>
  <c r="K299" i="4"/>
  <c r="P299" i="4" s="1"/>
  <c r="K419" i="4"/>
  <c r="P419" i="4" s="1"/>
  <c r="K163" i="4"/>
  <c r="P163" i="4" s="1"/>
  <c r="K275" i="4"/>
  <c r="P275" i="4" s="1"/>
  <c r="K84" i="4"/>
  <c r="P84" i="4" s="1"/>
  <c r="K148" i="4"/>
  <c r="P148" i="4" s="1"/>
  <c r="K212" i="4"/>
  <c r="P212" i="4" s="1"/>
  <c r="K276" i="4"/>
  <c r="P276" i="4" s="1"/>
  <c r="K340" i="4"/>
  <c r="P340" i="4" s="1"/>
  <c r="K404" i="4"/>
  <c r="P404" i="4" s="1"/>
  <c r="K468" i="4"/>
  <c r="P468" i="4" s="1"/>
  <c r="K101" i="4"/>
  <c r="P101" i="4" s="1"/>
  <c r="K385" i="4"/>
  <c r="P385" i="4" s="1"/>
  <c r="K449" i="4"/>
  <c r="P449" i="4" s="1"/>
  <c r="K138" i="4"/>
  <c r="P138" i="4" s="1"/>
  <c r="K202" i="4"/>
  <c r="P202" i="4" s="1"/>
  <c r="K266" i="4"/>
  <c r="P266" i="4" s="1"/>
  <c r="K330" i="4"/>
  <c r="P330" i="4" s="1"/>
  <c r="K394" i="4"/>
  <c r="P394" i="4" s="1"/>
  <c r="K458" i="4"/>
  <c r="P458" i="4" s="1"/>
  <c r="K179" i="4"/>
  <c r="P179" i="4" s="1"/>
  <c r="K315" i="4"/>
  <c r="P315" i="4" s="1"/>
  <c r="K435" i="4"/>
  <c r="P435" i="4" s="1"/>
  <c r="K107" i="4"/>
  <c r="P107" i="4" s="1"/>
  <c r="K171" i="4"/>
  <c r="P171" i="4" s="1"/>
  <c r="K291" i="4"/>
  <c r="P291" i="4" s="1"/>
  <c r="K427" i="4"/>
  <c r="P427" i="4" s="1"/>
  <c r="K109" i="4"/>
  <c r="P109" i="4" s="1"/>
  <c r="K181" i="4"/>
  <c r="P181" i="4" s="1"/>
  <c r="K245" i="4"/>
  <c r="P245" i="4" s="1"/>
  <c r="K309" i="4"/>
  <c r="P309" i="4" s="1"/>
  <c r="K373" i="4"/>
  <c r="P373" i="4" s="1"/>
  <c r="K437" i="4"/>
  <c r="P437" i="4" s="1"/>
  <c r="K501" i="4"/>
  <c r="P501" i="4" s="1"/>
  <c r="K82" i="4"/>
  <c r="P82" i="4" s="1"/>
  <c r="K146" i="4"/>
  <c r="P146" i="4" s="1"/>
  <c r="K210" i="4"/>
  <c r="P210" i="4" s="1"/>
  <c r="K274" i="4"/>
  <c r="P274" i="4" s="1"/>
  <c r="K338" i="4"/>
  <c r="P338" i="4" s="1"/>
  <c r="K402" i="4"/>
  <c r="P402" i="4" s="1"/>
  <c r="K466" i="4"/>
  <c r="P466" i="4" s="1"/>
  <c r="K195" i="4"/>
  <c r="P195" i="4" s="1"/>
  <c r="K331" i="4"/>
  <c r="P331" i="4" s="1"/>
  <c r="K451" i="4"/>
  <c r="P451" i="4" s="1"/>
  <c r="K187" i="4"/>
  <c r="P187" i="4" s="1"/>
  <c r="K307" i="4"/>
  <c r="P307" i="4" s="1"/>
  <c r="K443" i="4"/>
  <c r="P443" i="4" s="1"/>
  <c r="K164" i="4"/>
  <c r="P164" i="4" s="1"/>
  <c r="K228" i="4"/>
  <c r="P228" i="4" s="1"/>
  <c r="K292" i="4"/>
  <c r="P292" i="4" s="1"/>
  <c r="K356" i="4"/>
  <c r="P356" i="4" s="1"/>
  <c r="K420" i="4"/>
  <c r="P420" i="4" s="1"/>
  <c r="K484" i="4"/>
  <c r="P484" i="4" s="1"/>
  <c r="K189" i="4"/>
  <c r="P189" i="4" s="1"/>
  <c r="K253" i="4"/>
  <c r="P253" i="4" s="1"/>
  <c r="K317" i="4"/>
  <c r="P317" i="4" s="1"/>
  <c r="K381" i="4"/>
  <c r="P381" i="4" s="1"/>
  <c r="K445" i="4"/>
  <c r="P445" i="4" s="1"/>
  <c r="K78" i="4"/>
  <c r="P78" i="4" s="1"/>
  <c r="K73" i="4"/>
  <c r="P73" i="4" s="1"/>
  <c r="K63" i="4"/>
  <c r="P63" i="4" s="1"/>
  <c r="K70" i="4"/>
  <c r="P70" i="4" s="1"/>
  <c r="K52" i="4"/>
  <c r="P52" i="4" s="1"/>
  <c r="K61" i="4"/>
  <c r="P61" i="4" s="1"/>
  <c r="K54" i="4"/>
  <c r="P54" i="4" s="1"/>
  <c r="K57" i="4"/>
  <c r="P57" i="4" s="1"/>
  <c r="K55" i="4"/>
  <c r="P55" i="4" s="1"/>
  <c r="K45" i="4"/>
  <c r="P45" i="4" s="1"/>
  <c r="K43" i="4"/>
  <c r="P43" i="4" s="1"/>
  <c r="K42" i="4"/>
  <c r="P42" i="4" s="1"/>
  <c r="L30" i="4"/>
  <c r="K30" i="4" s="1"/>
  <c r="P30" i="4" s="1"/>
  <c r="L21" i="4"/>
  <c r="L24" i="4"/>
  <c r="K24" i="4" s="1"/>
  <c r="L36" i="4"/>
  <c r="K36" i="4" s="1"/>
  <c r="P36" i="4" s="1"/>
  <c r="L29" i="4"/>
  <c r="L38" i="4"/>
  <c r="K38" i="4" s="1"/>
  <c r="P38" i="4" s="1"/>
  <c r="L28" i="4"/>
  <c r="L35" i="4"/>
  <c r="K35" i="4" s="1"/>
  <c r="P35" i="4" s="1"/>
  <c r="L25" i="4"/>
  <c r="L23" i="4"/>
  <c r="L32" i="4"/>
  <c r="L33" i="4"/>
  <c r="K33" i="4" s="1"/>
  <c r="P33" i="4" s="1"/>
  <c r="L27" i="4"/>
  <c r="K27" i="4" s="1"/>
  <c r="L31" i="4"/>
  <c r="K31" i="4" s="1"/>
  <c r="P31" i="4" s="1"/>
  <c r="L26" i="4"/>
  <c r="L37" i="4"/>
  <c r="K37" i="4" s="1"/>
  <c r="P37" i="4" s="1"/>
  <c r="L22" i="4"/>
  <c r="L20" i="4"/>
  <c r="K39" i="4"/>
  <c r="P39" i="4" s="1"/>
  <c r="L16" i="4"/>
  <c r="L18" i="4"/>
  <c r="L12" i="4"/>
  <c r="K12" i="4" s="1"/>
  <c r="L10" i="4"/>
  <c r="K10" i="4" s="1"/>
  <c r="L7" i="4"/>
  <c r="L11" i="4"/>
  <c r="L17" i="4"/>
  <c r="L8" i="4"/>
  <c r="K8" i="4" s="1"/>
  <c r="L19" i="4"/>
  <c r="L15" i="4"/>
  <c r="L14" i="4"/>
  <c r="K14" i="4" s="1"/>
  <c r="K125" i="4"/>
  <c r="P125" i="4" s="1"/>
  <c r="K62" i="4"/>
  <c r="P62" i="4" s="1"/>
  <c r="L9" i="4"/>
  <c r="K13" i="4"/>
  <c r="AK55" i="1"/>
  <c r="AU55" i="1" s="1"/>
  <c r="AJ55" i="1"/>
  <c r="AT55" i="1" s="1"/>
  <c r="AI55" i="1"/>
  <c r="AS55" i="1" s="1"/>
  <c r="AH55" i="1"/>
  <c r="AR55" i="1" s="1"/>
  <c r="AG55" i="1"/>
  <c r="AQ55" i="1" s="1"/>
  <c r="AF55" i="1"/>
  <c r="AP55" i="1" s="1"/>
  <c r="AE55" i="1"/>
  <c r="AO55" i="1" s="1"/>
  <c r="AK54" i="1"/>
  <c r="AU54" i="1" s="1"/>
  <c r="AJ54" i="1"/>
  <c r="AT54" i="1" s="1"/>
  <c r="AI54" i="1"/>
  <c r="AS54" i="1" s="1"/>
  <c r="AH54" i="1"/>
  <c r="AR54" i="1" s="1"/>
  <c r="AG54" i="1"/>
  <c r="AQ54" i="1" s="1"/>
  <c r="AF54" i="1"/>
  <c r="AP54" i="1" s="1"/>
  <c r="AE54" i="1"/>
  <c r="AO54" i="1" s="1"/>
  <c r="AK53" i="1"/>
  <c r="AU53" i="1" s="1"/>
  <c r="AJ53" i="1"/>
  <c r="AT53" i="1" s="1"/>
  <c r="AI53" i="1"/>
  <c r="AS53" i="1" s="1"/>
  <c r="AH53" i="1"/>
  <c r="AR53" i="1" s="1"/>
  <c r="AG53" i="1"/>
  <c r="AQ53" i="1" s="1"/>
  <c r="AF53" i="1"/>
  <c r="AP53" i="1" s="1"/>
  <c r="AE53" i="1"/>
  <c r="AO53" i="1" s="1"/>
  <c r="AK52" i="1"/>
  <c r="AU52" i="1" s="1"/>
  <c r="AJ52" i="1"/>
  <c r="AT52" i="1" s="1"/>
  <c r="AI52" i="1"/>
  <c r="AS52" i="1" s="1"/>
  <c r="AH52" i="1"/>
  <c r="AR52" i="1" s="1"/>
  <c r="AG52" i="1"/>
  <c r="AQ52" i="1" s="1"/>
  <c r="AF52" i="1"/>
  <c r="AP52" i="1" s="1"/>
  <c r="AE52" i="1"/>
  <c r="AO52" i="1" s="1"/>
  <c r="AK51" i="1"/>
  <c r="AU51" i="1" s="1"/>
  <c r="AJ51" i="1"/>
  <c r="AT51" i="1" s="1"/>
  <c r="AI51" i="1"/>
  <c r="AS51" i="1" s="1"/>
  <c r="AH51" i="1"/>
  <c r="AR51" i="1" s="1"/>
  <c r="AG51" i="1"/>
  <c r="AQ51" i="1" s="1"/>
  <c r="AF51" i="1"/>
  <c r="AP51" i="1" s="1"/>
  <c r="AE51" i="1"/>
  <c r="AO51" i="1" s="1"/>
  <c r="AK50" i="1"/>
  <c r="AU50" i="1" s="1"/>
  <c r="AJ50" i="1"/>
  <c r="AT50" i="1" s="1"/>
  <c r="AI50" i="1"/>
  <c r="AS50" i="1" s="1"/>
  <c r="AH50" i="1"/>
  <c r="AR50" i="1" s="1"/>
  <c r="AG50" i="1"/>
  <c r="AQ50" i="1" s="1"/>
  <c r="AF50" i="1"/>
  <c r="AP50" i="1" s="1"/>
  <c r="AE50" i="1"/>
  <c r="AO50" i="1" s="1"/>
  <c r="AK49" i="1"/>
  <c r="AU49" i="1" s="1"/>
  <c r="AJ49" i="1"/>
  <c r="AT49" i="1" s="1"/>
  <c r="AI49" i="1"/>
  <c r="AS49" i="1" s="1"/>
  <c r="AH49" i="1"/>
  <c r="AR49" i="1" s="1"/>
  <c r="AG49" i="1"/>
  <c r="AQ49" i="1" s="1"/>
  <c r="AF49" i="1"/>
  <c r="AP49" i="1" s="1"/>
  <c r="AE49" i="1"/>
  <c r="AO49" i="1" s="1"/>
  <c r="AK48" i="1"/>
  <c r="AU48" i="1" s="1"/>
  <c r="AJ48" i="1"/>
  <c r="AT48" i="1" s="1"/>
  <c r="AI48" i="1"/>
  <c r="AS48" i="1" s="1"/>
  <c r="AH48" i="1"/>
  <c r="AR48" i="1" s="1"/>
  <c r="AG48" i="1"/>
  <c r="AQ48" i="1" s="1"/>
  <c r="AF48" i="1"/>
  <c r="AP48" i="1" s="1"/>
  <c r="AE48" i="1"/>
  <c r="AO48" i="1" s="1"/>
  <c r="AK47" i="1"/>
  <c r="AU47" i="1" s="1"/>
  <c r="AJ47" i="1"/>
  <c r="AT47" i="1" s="1"/>
  <c r="AI47" i="1"/>
  <c r="AS47" i="1" s="1"/>
  <c r="AH47" i="1"/>
  <c r="AR47" i="1" s="1"/>
  <c r="AG47" i="1"/>
  <c r="AQ47" i="1" s="1"/>
  <c r="AF47" i="1"/>
  <c r="AP47" i="1" s="1"/>
  <c r="AE47" i="1"/>
  <c r="AO47" i="1" s="1"/>
  <c r="AK46" i="1"/>
  <c r="AU46" i="1" s="1"/>
  <c r="AJ46" i="1"/>
  <c r="AT46" i="1" s="1"/>
  <c r="AI46" i="1"/>
  <c r="AS46" i="1" s="1"/>
  <c r="AH46" i="1"/>
  <c r="AR46" i="1" s="1"/>
  <c r="AG46" i="1"/>
  <c r="AQ46" i="1" s="1"/>
  <c r="AF46" i="1"/>
  <c r="AP46" i="1" s="1"/>
  <c r="AE46" i="1"/>
  <c r="AO46" i="1" s="1"/>
  <c r="AK45" i="1"/>
  <c r="AU45" i="1" s="1"/>
  <c r="AJ45" i="1"/>
  <c r="AT45" i="1" s="1"/>
  <c r="AI45" i="1"/>
  <c r="AS45" i="1" s="1"/>
  <c r="AH45" i="1"/>
  <c r="AR45" i="1" s="1"/>
  <c r="AG45" i="1"/>
  <c r="AQ45" i="1" s="1"/>
  <c r="AF45" i="1"/>
  <c r="AP45" i="1" s="1"/>
  <c r="AE45" i="1"/>
  <c r="AO45" i="1" s="1"/>
  <c r="AK44" i="1"/>
  <c r="AU44" i="1" s="1"/>
  <c r="AJ44" i="1"/>
  <c r="AT44" i="1" s="1"/>
  <c r="AI44" i="1"/>
  <c r="AS44" i="1" s="1"/>
  <c r="AH44" i="1"/>
  <c r="AR44" i="1" s="1"/>
  <c r="AG44" i="1"/>
  <c r="AQ44" i="1" s="1"/>
  <c r="AF44" i="1"/>
  <c r="AP44" i="1" s="1"/>
  <c r="AE44" i="1"/>
  <c r="AO44" i="1" s="1"/>
  <c r="AK43" i="1"/>
  <c r="AU43" i="1" s="1"/>
  <c r="AJ43" i="1"/>
  <c r="AT43" i="1" s="1"/>
  <c r="AI43" i="1"/>
  <c r="AS43" i="1" s="1"/>
  <c r="AH43" i="1"/>
  <c r="AR43" i="1" s="1"/>
  <c r="AG43" i="1"/>
  <c r="AQ43" i="1" s="1"/>
  <c r="AF43" i="1"/>
  <c r="AP43" i="1" s="1"/>
  <c r="AE43" i="1"/>
  <c r="AO43" i="1" s="1"/>
  <c r="AK42" i="1"/>
  <c r="AU42" i="1" s="1"/>
  <c r="AJ42" i="1"/>
  <c r="AT42" i="1" s="1"/>
  <c r="AI42" i="1"/>
  <c r="AS42" i="1" s="1"/>
  <c r="AH42" i="1"/>
  <c r="AR42" i="1" s="1"/>
  <c r="AG42" i="1"/>
  <c r="AQ42" i="1" s="1"/>
  <c r="AF42" i="1"/>
  <c r="AP42" i="1" s="1"/>
  <c r="AE42" i="1"/>
  <c r="AO42" i="1" s="1"/>
  <c r="AK41" i="1"/>
  <c r="AU41" i="1" s="1"/>
  <c r="AJ41" i="1"/>
  <c r="AT41" i="1" s="1"/>
  <c r="AI41" i="1"/>
  <c r="AS41" i="1" s="1"/>
  <c r="AH41" i="1"/>
  <c r="AR41" i="1" s="1"/>
  <c r="AG41" i="1"/>
  <c r="AQ41" i="1" s="1"/>
  <c r="AF41" i="1"/>
  <c r="AP41" i="1" s="1"/>
  <c r="AE41" i="1"/>
  <c r="AO41" i="1" s="1"/>
  <c r="AK40" i="1"/>
  <c r="AU40" i="1" s="1"/>
  <c r="AJ40" i="1"/>
  <c r="AT40" i="1" s="1"/>
  <c r="AI40" i="1"/>
  <c r="AS40" i="1" s="1"/>
  <c r="AH40" i="1"/>
  <c r="AR40" i="1" s="1"/>
  <c r="AG40" i="1"/>
  <c r="AQ40" i="1" s="1"/>
  <c r="AF40" i="1"/>
  <c r="AP40" i="1" s="1"/>
  <c r="AE40" i="1"/>
  <c r="AO40" i="1" s="1"/>
  <c r="AK39" i="1"/>
  <c r="AU39" i="1" s="1"/>
  <c r="AJ39" i="1"/>
  <c r="AT39" i="1" s="1"/>
  <c r="AI39" i="1"/>
  <c r="AS39" i="1" s="1"/>
  <c r="AH39" i="1"/>
  <c r="AR39" i="1" s="1"/>
  <c r="AG39" i="1"/>
  <c r="AQ39" i="1" s="1"/>
  <c r="AF39" i="1"/>
  <c r="AP39" i="1" s="1"/>
  <c r="AE39" i="1"/>
  <c r="AO39" i="1" s="1"/>
  <c r="AK38" i="1"/>
  <c r="AU38" i="1" s="1"/>
  <c r="AJ38" i="1"/>
  <c r="AT38" i="1" s="1"/>
  <c r="AI38" i="1"/>
  <c r="AS38" i="1" s="1"/>
  <c r="AH38" i="1"/>
  <c r="AR38" i="1" s="1"/>
  <c r="AG38" i="1"/>
  <c r="AQ38" i="1" s="1"/>
  <c r="AF38" i="1"/>
  <c r="AP38" i="1" s="1"/>
  <c r="AE38" i="1"/>
  <c r="AO38" i="1" s="1"/>
  <c r="AK37" i="1"/>
  <c r="AU37" i="1" s="1"/>
  <c r="AJ37" i="1"/>
  <c r="AT37" i="1" s="1"/>
  <c r="AI37" i="1"/>
  <c r="AS37" i="1" s="1"/>
  <c r="AH37" i="1"/>
  <c r="AR37" i="1" s="1"/>
  <c r="AG37" i="1"/>
  <c r="AQ37" i="1" s="1"/>
  <c r="AF37" i="1"/>
  <c r="AP37" i="1" s="1"/>
  <c r="AE37" i="1"/>
  <c r="AO37" i="1" s="1"/>
  <c r="AK36" i="1"/>
  <c r="AU36" i="1" s="1"/>
  <c r="AJ36" i="1"/>
  <c r="AT36" i="1" s="1"/>
  <c r="AI36" i="1"/>
  <c r="AS36" i="1" s="1"/>
  <c r="AH36" i="1"/>
  <c r="AR36" i="1" s="1"/>
  <c r="AG36" i="1"/>
  <c r="AQ36" i="1" s="1"/>
  <c r="AF36" i="1"/>
  <c r="AP36" i="1" s="1"/>
  <c r="AE36" i="1"/>
  <c r="AO36" i="1" s="1"/>
  <c r="AK35" i="1"/>
  <c r="AU35" i="1" s="1"/>
  <c r="AJ35" i="1"/>
  <c r="AT35" i="1" s="1"/>
  <c r="AI35" i="1"/>
  <c r="AS35" i="1" s="1"/>
  <c r="AH35" i="1"/>
  <c r="AR35" i="1" s="1"/>
  <c r="AG35" i="1"/>
  <c r="AQ35" i="1" s="1"/>
  <c r="AF35" i="1"/>
  <c r="AP35" i="1" s="1"/>
  <c r="AE35" i="1"/>
  <c r="AO35" i="1" s="1"/>
  <c r="AK34" i="1"/>
  <c r="AU34" i="1" s="1"/>
  <c r="AJ34" i="1"/>
  <c r="AT34" i="1" s="1"/>
  <c r="AI34" i="1"/>
  <c r="AS34" i="1" s="1"/>
  <c r="AH34" i="1"/>
  <c r="AR34" i="1" s="1"/>
  <c r="AG34" i="1"/>
  <c r="AQ34" i="1" s="1"/>
  <c r="AF34" i="1"/>
  <c r="AP34" i="1" s="1"/>
  <c r="AE34" i="1"/>
  <c r="AO34" i="1" s="1"/>
  <c r="AK33" i="1"/>
  <c r="AU33" i="1" s="1"/>
  <c r="AJ33" i="1"/>
  <c r="AT33" i="1" s="1"/>
  <c r="AI33" i="1"/>
  <c r="AS33" i="1" s="1"/>
  <c r="AH33" i="1"/>
  <c r="AR33" i="1" s="1"/>
  <c r="AG33" i="1"/>
  <c r="AQ33" i="1" s="1"/>
  <c r="AF33" i="1"/>
  <c r="AP33" i="1" s="1"/>
  <c r="AE33" i="1"/>
  <c r="AO33" i="1" s="1"/>
  <c r="AK32" i="1"/>
  <c r="AU32" i="1" s="1"/>
  <c r="AJ32" i="1"/>
  <c r="AT32" i="1" s="1"/>
  <c r="AI32" i="1"/>
  <c r="AS32" i="1" s="1"/>
  <c r="AH32" i="1"/>
  <c r="AR32" i="1" s="1"/>
  <c r="AG32" i="1"/>
  <c r="AQ32" i="1" s="1"/>
  <c r="AF32" i="1"/>
  <c r="AP32" i="1" s="1"/>
  <c r="AE32" i="1"/>
  <c r="AO32" i="1" s="1"/>
  <c r="AK31" i="1"/>
  <c r="AU31" i="1" s="1"/>
  <c r="AJ31" i="1"/>
  <c r="AT31" i="1" s="1"/>
  <c r="AI31" i="1"/>
  <c r="AS31" i="1" s="1"/>
  <c r="AH31" i="1"/>
  <c r="AR31" i="1" s="1"/>
  <c r="AG31" i="1"/>
  <c r="AQ31" i="1" s="1"/>
  <c r="AF31" i="1"/>
  <c r="AP31" i="1" s="1"/>
  <c r="AE31" i="1"/>
  <c r="AO31" i="1" s="1"/>
  <c r="AK30" i="1"/>
  <c r="AU30" i="1" s="1"/>
  <c r="AJ30" i="1"/>
  <c r="AT30" i="1" s="1"/>
  <c r="AI30" i="1"/>
  <c r="AS30" i="1" s="1"/>
  <c r="AH30" i="1"/>
  <c r="AR30" i="1" s="1"/>
  <c r="AG30" i="1"/>
  <c r="AQ30" i="1" s="1"/>
  <c r="AF30" i="1"/>
  <c r="AP30" i="1" s="1"/>
  <c r="AE30" i="1"/>
  <c r="AO30" i="1" s="1"/>
  <c r="AK29" i="1"/>
  <c r="AU29" i="1" s="1"/>
  <c r="AJ29" i="1"/>
  <c r="AT29" i="1" s="1"/>
  <c r="AI29" i="1"/>
  <c r="AS29" i="1" s="1"/>
  <c r="AH29" i="1"/>
  <c r="AR29" i="1" s="1"/>
  <c r="AG29" i="1"/>
  <c r="AQ29" i="1" s="1"/>
  <c r="AF29" i="1"/>
  <c r="AP29" i="1" s="1"/>
  <c r="AE29" i="1"/>
  <c r="AO29" i="1" s="1"/>
  <c r="AK28" i="1"/>
  <c r="AU28" i="1" s="1"/>
  <c r="AJ28" i="1"/>
  <c r="AT28" i="1" s="1"/>
  <c r="AI28" i="1"/>
  <c r="AS28" i="1" s="1"/>
  <c r="AH28" i="1"/>
  <c r="AR28" i="1" s="1"/>
  <c r="AG28" i="1"/>
  <c r="AQ28" i="1" s="1"/>
  <c r="AF28" i="1"/>
  <c r="AP28" i="1" s="1"/>
  <c r="AE28" i="1"/>
  <c r="AO28" i="1" s="1"/>
  <c r="AK27" i="1"/>
  <c r="AU27" i="1" s="1"/>
  <c r="AJ27" i="1"/>
  <c r="AT27" i="1" s="1"/>
  <c r="AI27" i="1"/>
  <c r="AS27" i="1" s="1"/>
  <c r="AH27" i="1"/>
  <c r="AR27" i="1" s="1"/>
  <c r="AG27" i="1"/>
  <c r="AQ27" i="1" s="1"/>
  <c r="AF27" i="1"/>
  <c r="AP27" i="1" s="1"/>
  <c r="AE27" i="1"/>
  <c r="AO27" i="1" s="1"/>
  <c r="AK26" i="1"/>
  <c r="AU26" i="1" s="1"/>
  <c r="AJ26" i="1"/>
  <c r="AT26" i="1" s="1"/>
  <c r="AI26" i="1"/>
  <c r="AS26" i="1" s="1"/>
  <c r="AH26" i="1"/>
  <c r="AR26" i="1" s="1"/>
  <c r="AG26" i="1"/>
  <c r="AQ26" i="1" s="1"/>
  <c r="AF26" i="1"/>
  <c r="AP26" i="1" s="1"/>
  <c r="AE26" i="1"/>
  <c r="AO26" i="1" s="1"/>
  <c r="AK25" i="1"/>
  <c r="AU25" i="1" s="1"/>
  <c r="AJ25" i="1"/>
  <c r="AT25" i="1" s="1"/>
  <c r="AI25" i="1"/>
  <c r="AS25" i="1" s="1"/>
  <c r="AH25" i="1"/>
  <c r="AR25" i="1" s="1"/>
  <c r="AG25" i="1"/>
  <c r="AQ25" i="1" s="1"/>
  <c r="AF25" i="1"/>
  <c r="AP25" i="1" s="1"/>
  <c r="AE25" i="1"/>
  <c r="AO25" i="1" s="1"/>
  <c r="AK24" i="1"/>
  <c r="AU24" i="1" s="1"/>
  <c r="AJ24" i="1"/>
  <c r="AT24" i="1" s="1"/>
  <c r="AI24" i="1"/>
  <c r="AS24" i="1" s="1"/>
  <c r="AH24" i="1"/>
  <c r="AR24" i="1" s="1"/>
  <c r="AG24" i="1"/>
  <c r="AQ24" i="1" s="1"/>
  <c r="AF24" i="1"/>
  <c r="AP24" i="1" s="1"/>
  <c r="AE24" i="1"/>
  <c r="AO24" i="1" s="1"/>
  <c r="AK23" i="1"/>
  <c r="AU23" i="1" s="1"/>
  <c r="AJ23" i="1"/>
  <c r="AT23" i="1" s="1"/>
  <c r="AI23" i="1"/>
  <c r="AS23" i="1" s="1"/>
  <c r="AH23" i="1"/>
  <c r="AR23" i="1" s="1"/>
  <c r="AG23" i="1"/>
  <c r="AQ23" i="1" s="1"/>
  <c r="AF23" i="1"/>
  <c r="AP23" i="1" s="1"/>
  <c r="AE23" i="1"/>
  <c r="AO23" i="1" s="1"/>
  <c r="AK22" i="1"/>
  <c r="AU22" i="1" s="1"/>
  <c r="AJ22" i="1"/>
  <c r="AT22" i="1" s="1"/>
  <c r="AI22" i="1"/>
  <c r="AS22" i="1" s="1"/>
  <c r="AH22" i="1"/>
  <c r="AR22" i="1" s="1"/>
  <c r="AG22" i="1"/>
  <c r="AQ22" i="1" s="1"/>
  <c r="AF22" i="1"/>
  <c r="AP22" i="1" s="1"/>
  <c r="AE22" i="1"/>
  <c r="AO22" i="1" s="1"/>
  <c r="AK21" i="1"/>
  <c r="AU21" i="1" s="1"/>
  <c r="AJ21" i="1"/>
  <c r="AT21" i="1" s="1"/>
  <c r="AI21" i="1"/>
  <c r="AS21" i="1" s="1"/>
  <c r="AH21" i="1"/>
  <c r="AR21" i="1" s="1"/>
  <c r="AG21" i="1"/>
  <c r="AQ21" i="1" s="1"/>
  <c r="AF21" i="1"/>
  <c r="AP21" i="1" s="1"/>
  <c r="AE21" i="1"/>
  <c r="AO21" i="1" s="1"/>
  <c r="AK20" i="1"/>
  <c r="AU20" i="1" s="1"/>
  <c r="AJ20" i="1"/>
  <c r="AT20" i="1" s="1"/>
  <c r="AI20" i="1"/>
  <c r="AS20" i="1" s="1"/>
  <c r="AH20" i="1"/>
  <c r="AR20" i="1" s="1"/>
  <c r="AG20" i="1"/>
  <c r="AQ20" i="1" s="1"/>
  <c r="AF20" i="1"/>
  <c r="AP20" i="1" s="1"/>
  <c r="AE20" i="1"/>
  <c r="AO20" i="1" s="1"/>
  <c r="AK19" i="1"/>
  <c r="AU19" i="1" s="1"/>
  <c r="AJ19" i="1"/>
  <c r="AT19" i="1" s="1"/>
  <c r="AI19" i="1"/>
  <c r="AS19" i="1" s="1"/>
  <c r="AH19" i="1"/>
  <c r="AR19" i="1" s="1"/>
  <c r="AG19" i="1"/>
  <c r="AQ19" i="1" s="1"/>
  <c r="AF19" i="1"/>
  <c r="AP19" i="1" s="1"/>
  <c r="AE19" i="1"/>
  <c r="AO19" i="1" s="1"/>
  <c r="AK18" i="1"/>
  <c r="AU18" i="1" s="1"/>
  <c r="AJ18" i="1"/>
  <c r="AT18" i="1" s="1"/>
  <c r="AI18" i="1"/>
  <c r="AS18" i="1" s="1"/>
  <c r="AH18" i="1"/>
  <c r="AR18" i="1" s="1"/>
  <c r="AG18" i="1"/>
  <c r="AQ18" i="1" s="1"/>
  <c r="AF18" i="1"/>
  <c r="AP18" i="1" s="1"/>
  <c r="AE18" i="1"/>
  <c r="AO18" i="1" s="1"/>
  <c r="AK17" i="1"/>
  <c r="AU17" i="1" s="1"/>
  <c r="AJ17" i="1"/>
  <c r="AT17" i="1" s="1"/>
  <c r="AI17" i="1"/>
  <c r="AS17" i="1" s="1"/>
  <c r="AH17" i="1"/>
  <c r="AR17" i="1" s="1"/>
  <c r="AG17" i="1"/>
  <c r="AQ17" i="1" s="1"/>
  <c r="AF17" i="1"/>
  <c r="AP17" i="1" s="1"/>
  <c r="AE17" i="1"/>
  <c r="AO17" i="1" s="1"/>
  <c r="AK16" i="1"/>
  <c r="AU16" i="1" s="1"/>
  <c r="AJ16" i="1"/>
  <c r="AT16" i="1" s="1"/>
  <c r="AI16" i="1"/>
  <c r="AS16" i="1" s="1"/>
  <c r="AH16" i="1"/>
  <c r="AR16" i="1" s="1"/>
  <c r="AG16" i="1"/>
  <c r="AQ16" i="1" s="1"/>
  <c r="AF16" i="1"/>
  <c r="AP16" i="1" s="1"/>
  <c r="AE16" i="1"/>
  <c r="AO16" i="1" s="1"/>
  <c r="AK15" i="1"/>
  <c r="AU15" i="1" s="1"/>
  <c r="AJ15" i="1"/>
  <c r="AT15" i="1" s="1"/>
  <c r="AI15" i="1"/>
  <c r="AS15" i="1" s="1"/>
  <c r="AH15" i="1"/>
  <c r="AR15" i="1" s="1"/>
  <c r="AG15" i="1"/>
  <c r="AQ15" i="1" s="1"/>
  <c r="AF15" i="1"/>
  <c r="AP15" i="1" s="1"/>
  <c r="AE15" i="1"/>
  <c r="AO15" i="1" s="1"/>
  <c r="AK14" i="1"/>
  <c r="AU14" i="1" s="1"/>
  <c r="AJ14" i="1"/>
  <c r="AT14" i="1" s="1"/>
  <c r="AI14" i="1"/>
  <c r="AS14" i="1" s="1"/>
  <c r="AH14" i="1"/>
  <c r="AR14" i="1" s="1"/>
  <c r="AG14" i="1"/>
  <c r="AQ14" i="1" s="1"/>
  <c r="AF14" i="1"/>
  <c r="AP14" i="1" s="1"/>
  <c r="AE14" i="1"/>
  <c r="AO14" i="1" s="1"/>
  <c r="AK13" i="1"/>
  <c r="AU13" i="1" s="1"/>
  <c r="AJ13" i="1"/>
  <c r="AT13" i="1" s="1"/>
  <c r="AI13" i="1"/>
  <c r="AS13" i="1" s="1"/>
  <c r="AH13" i="1"/>
  <c r="AR13" i="1" s="1"/>
  <c r="AG13" i="1"/>
  <c r="AQ13" i="1" s="1"/>
  <c r="AF13" i="1"/>
  <c r="AP13" i="1" s="1"/>
  <c r="AE13" i="1"/>
  <c r="AO13" i="1" s="1"/>
  <c r="AK12" i="1"/>
  <c r="AU12" i="1" s="1"/>
  <c r="AJ12" i="1"/>
  <c r="AT12" i="1" s="1"/>
  <c r="AI12" i="1"/>
  <c r="AS12" i="1" s="1"/>
  <c r="AH12" i="1"/>
  <c r="AR12" i="1" s="1"/>
  <c r="AG12" i="1"/>
  <c r="AQ12" i="1" s="1"/>
  <c r="AF12" i="1"/>
  <c r="AP12" i="1" s="1"/>
  <c r="AE12" i="1"/>
  <c r="AO12" i="1" s="1"/>
  <c r="AK11" i="1"/>
  <c r="AU11" i="1" s="1"/>
  <c r="AJ11" i="1"/>
  <c r="AT11" i="1" s="1"/>
  <c r="AI11" i="1"/>
  <c r="AS11" i="1" s="1"/>
  <c r="AH11" i="1"/>
  <c r="AR11" i="1" s="1"/>
  <c r="AG11" i="1"/>
  <c r="AQ11" i="1" s="1"/>
  <c r="AF11" i="1"/>
  <c r="AP11" i="1" s="1"/>
  <c r="AE11" i="1"/>
  <c r="AO11" i="1" s="1"/>
  <c r="AK10" i="1"/>
  <c r="AU10" i="1" s="1"/>
  <c r="AJ10" i="1"/>
  <c r="AT10" i="1" s="1"/>
  <c r="AI10" i="1"/>
  <c r="AS10" i="1" s="1"/>
  <c r="AH10" i="1"/>
  <c r="AR10" i="1" s="1"/>
  <c r="AG10" i="1"/>
  <c r="AQ10" i="1" s="1"/>
  <c r="AF10" i="1"/>
  <c r="AP10" i="1" s="1"/>
  <c r="AE10" i="1"/>
  <c r="AO10" i="1" s="1"/>
  <c r="AK9" i="1"/>
  <c r="AU9" i="1" s="1"/>
  <c r="AJ9" i="1"/>
  <c r="AT9" i="1" s="1"/>
  <c r="AI9" i="1"/>
  <c r="AS9" i="1" s="1"/>
  <c r="AH9" i="1"/>
  <c r="AR9" i="1" s="1"/>
  <c r="AG9" i="1"/>
  <c r="AQ9" i="1" s="1"/>
  <c r="AF9" i="1"/>
  <c r="AP9" i="1" s="1"/>
  <c r="AE9" i="1"/>
  <c r="AO9" i="1" s="1"/>
  <c r="AK8" i="1"/>
  <c r="AU8" i="1" s="1"/>
  <c r="AJ8" i="1"/>
  <c r="AT8" i="1" s="1"/>
  <c r="AI8" i="1"/>
  <c r="AS8" i="1" s="1"/>
  <c r="AH8" i="1"/>
  <c r="AR8" i="1" s="1"/>
  <c r="AG8" i="1"/>
  <c r="AQ8" i="1" s="1"/>
  <c r="AF8" i="1"/>
  <c r="AP8" i="1" s="1"/>
  <c r="AE8" i="1"/>
  <c r="AO8" i="1" l="1"/>
  <c r="AL62" i="1" s="1"/>
  <c r="AN98" i="1" s="1"/>
  <c r="AN101" i="1"/>
  <c r="U5" i="9"/>
  <c r="H6" i="8"/>
  <c r="U6" i="9"/>
  <c r="U7" i="9"/>
  <c r="L508" i="4"/>
  <c r="AY6" i="4"/>
  <c r="K9" i="4"/>
  <c r="K11" i="4"/>
  <c r="K15" i="4"/>
  <c r="K7" i="4"/>
  <c r="K16" i="4"/>
  <c r="K18" i="4"/>
  <c r="K19" i="4"/>
  <c r="K21" i="4"/>
  <c r="K26" i="4"/>
  <c r="K17" i="4"/>
  <c r="K20" i="4"/>
  <c r="K23" i="4"/>
  <c r="K32" i="4"/>
  <c r="P32" i="4" s="1"/>
  <c r="K22" i="4"/>
  <c r="K29" i="4"/>
  <c r="P29" i="4" s="1"/>
  <c r="K28" i="4"/>
  <c r="K25" i="4"/>
  <c r="AN62" i="1"/>
  <c r="O22" i="8" s="1"/>
  <c r="AN60" i="1"/>
  <c r="O20" i="8" s="1"/>
  <c r="O31" i="8" s="1"/>
  <c r="AM61" i="1"/>
  <c r="N21" i="8" s="1"/>
  <c r="AL61" i="1"/>
  <c r="AN97" i="1" s="1"/>
  <c r="AL59" i="1"/>
  <c r="AN95" i="1" s="1"/>
  <c r="AL58" i="1"/>
  <c r="AN94" i="1" s="1"/>
  <c r="BD11" i="4" l="1"/>
  <c r="O2" i="11"/>
  <c r="U8" i="9"/>
  <c r="AM62" i="1"/>
  <c r="N22" i="8" s="1"/>
  <c r="N33" i="8" s="1"/>
  <c r="H7" i="8"/>
  <c r="H8" i="8" s="1"/>
  <c r="I6" i="8" s="1"/>
  <c r="O33" i="8"/>
  <c r="O34" i="8" s="1"/>
  <c r="O23" i="8"/>
  <c r="N32" i="8"/>
  <c r="H7" i="5"/>
  <c r="K508" i="4"/>
  <c r="BT9" i="4" s="1"/>
  <c r="AM59" i="1"/>
  <c r="N19" i="8" s="1"/>
  <c r="N30" i="8" s="1"/>
  <c r="AM58" i="1"/>
  <c r="N18" i="8" s="1"/>
  <c r="N29" i="8" s="1"/>
  <c r="AN63" i="1"/>
  <c r="AL60" i="1"/>
  <c r="AN96" i="1" s="1"/>
  <c r="AM60" i="1"/>
  <c r="N20" i="8" s="1"/>
  <c r="N31" i="8" s="1"/>
  <c r="AL106" i="1"/>
  <c r="AL110" i="1" l="1"/>
  <c r="I7" i="8"/>
  <c r="N23" i="8"/>
  <c r="N25" i="8" s="1"/>
  <c r="N34" i="8"/>
  <c r="N36" i="8" s="1"/>
  <c r="AM63" i="1"/>
  <c r="AL108" i="1"/>
  <c r="AL63" i="1"/>
  <c r="O36" i="8" l="1"/>
  <c r="N26" i="8"/>
  <c r="AP96" i="1"/>
  <c r="AH19" i="5"/>
  <c r="AH18" i="5"/>
  <c r="AH16" i="5"/>
  <c r="AH17" i="5"/>
  <c r="AH20" i="5"/>
  <c r="AM67" i="1"/>
  <c r="AP94" i="1"/>
  <c r="AP97" i="1"/>
  <c r="AP98" i="1"/>
  <c r="AP95" i="1"/>
  <c r="AM66" i="1"/>
  <c r="AL109" i="1"/>
  <c r="AM65" i="1"/>
  <c r="AM72" i="1"/>
  <c r="M2" i="11" s="1"/>
  <c r="AM69" i="1"/>
  <c r="AM68" i="1"/>
  <c r="AN65" i="1"/>
  <c r="AM73" i="1" l="1"/>
  <c r="AH21" i="5"/>
  <c r="AI25" i="5"/>
  <c r="AJ25" i="5"/>
  <c r="AQ25" i="5"/>
  <c r="AN25" i="5"/>
  <c r="AH25" i="5"/>
  <c r="AM25" i="5"/>
  <c r="AP25" i="5"/>
  <c r="AK25" i="5"/>
  <c r="AO25" i="5"/>
  <c r="AL25" i="5"/>
  <c r="AQ26" i="5"/>
  <c r="AQ37" i="5" s="1"/>
  <c r="AQ47" i="5" s="1"/>
  <c r="AP26" i="5"/>
  <c r="AP37" i="5" s="1"/>
  <c r="AP47" i="5" s="1"/>
  <c r="AM26" i="5"/>
  <c r="AM37" i="5" s="1"/>
  <c r="AM47" i="5" s="1"/>
  <c r="AI26" i="5"/>
  <c r="AI37" i="5" s="1"/>
  <c r="AI47" i="5" s="1"/>
  <c r="AK26" i="5"/>
  <c r="AK37" i="5" s="1"/>
  <c r="AK47" i="5" s="1"/>
  <c r="AH26" i="5"/>
  <c r="AH37" i="5" s="1"/>
  <c r="AL26" i="5"/>
  <c r="AL37" i="5" s="1"/>
  <c r="AL47" i="5" s="1"/>
  <c r="AO26" i="5"/>
  <c r="AO37" i="5" s="1"/>
  <c r="AO47" i="5" s="1"/>
  <c r="AJ26" i="5"/>
  <c r="AJ37" i="5" s="1"/>
  <c r="AJ47" i="5" s="1"/>
  <c r="AN26" i="5"/>
  <c r="AN37" i="5" s="1"/>
  <c r="AN47" i="5" s="1"/>
  <c r="AM29" i="5"/>
  <c r="AM40" i="5" s="1"/>
  <c r="AM50" i="5" s="1"/>
  <c r="AJ29" i="5"/>
  <c r="AJ40" i="5" s="1"/>
  <c r="AJ50" i="5" s="1"/>
  <c r="AN29" i="5"/>
  <c r="AN40" i="5" s="1"/>
  <c r="AN50" i="5" s="1"/>
  <c r="AK29" i="5"/>
  <c r="AK40" i="5" s="1"/>
  <c r="AK50" i="5" s="1"/>
  <c r="AQ29" i="5"/>
  <c r="AQ40" i="5" s="1"/>
  <c r="AQ50" i="5" s="1"/>
  <c r="AH29" i="5"/>
  <c r="AH40" i="5" s="1"/>
  <c r="AH50" i="5" s="1"/>
  <c r="AP29" i="5"/>
  <c r="AP40" i="5" s="1"/>
  <c r="AP50" i="5" s="1"/>
  <c r="AO29" i="5"/>
  <c r="AO40" i="5" s="1"/>
  <c r="AO50" i="5" s="1"/>
  <c r="AI29" i="5"/>
  <c r="AI40" i="5" s="1"/>
  <c r="AI50" i="5" s="1"/>
  <c r="AL29" i="5"/>
  <c r="AL40" i="5" s="1"/>
  <c r="AL50" i="5" s="1"/>
  <c r="AH28" i="5"/>
  <c r="AH39" i="5" s="1"/>
  <c r="AH49" i="5" s="1"/>
  <c r="AK28" i="5"/>
  <c r="AK39" i="5" s="1"/>
  <c r="AK49" i="5" s="1"/>
  <c r="AO28" i="5"/>
  <c r="AO39" i="5" s="1"/>
  <c r="AO49" i="5" s="1"/>
  <c r="AN28" i="5"/>
  <c r="AN39" i="5" s="1"/>
  <c r="AN49" i="5" s="1"/>
  <c r="AP28" i="5"/>
  <c r="AP39" i="5" s="1"/>
  <c r="AP49" i="5" s="1"/>
  <c r="AJ28" i="5"/>
  <c r="AJ39" i="5" s="1"/>
  <c r="AJ49" i="5" s="1"/>
  <c r="AI28" i="5"/>
  <c r="AI39" i="5" s="1"/>
  <c r="AM28" i="5"/>
  <c r="AM39" i="5" s="1"/>
  <c r="AL28" i="5"/>
  <c r="AL39" i="5" s="1"/>
  <c r="AL49" i="5" s="1"/>
  <c r="AQ28" i="5"/>
  <c r="AQ39" i="5" s="1"/>
  <c r="AQ49" i="5" s="1"/>
  <c r="AO27" i="5"/>
  <c r="AO38" i="5" s="1"/>
  <c r="AO48" i="5" s="1"/>
  <c r="AL27" i="5"/>
  <c r="AL38" i="5" s="1"/>
  <c r="AL48" i="5" s="1"/>
  <c r="AP27" i="5"/>
  <c r="AP38" i="5" s="1"/>
  <c r="AP48" i="5" s="1"/>
  <c r="AJ27" i="5"/>
  <c r="AJ38" i="5" s="1"/>
  <c r="AJ48" i="5" s="1"/>
  <c r="AH27" i="5"/>
  <c r="AH38" i="5" s="1"/>
  <c r="AH48" i="5" s="1"/>
  <c r="AK27" i="5"/>
  <c r="AK38" i="5" s="1"/>
  <c r="AK48" i="5" s="1"/>
  <c r="AQ27" i="5"/>
  <c r="AQ38" i="5" s="1"/>
  <c r="AQ48" i="5" s="1"/>
  <c r="AN27" i="5"/>
  <c r="AN38" i="5" s="1"/>
  <c r="AN48" i="5" s="1"/>
  <c r="AM27" i="5"/>
  <c r="AM38" i="5" s="1"/>
  <c r="AM48" i="5" s="1"/>
  <c r="AI27" i="5"/>
  <c r="AI38" i="5" s="1"/>
  <c r="AI48" i="5" s="1"/>
  <c r="AP100" i="1"/>
  <c r="AN102" i="1" s="1"/>
  <c r="AM70" i="1"/>
  <c r="Y106" i="1"/>
  <c r="AA60" i="1"/>
  <c r="AA61" i="1" s="1"/>
  <c r="Y60" i="1"/>
  <c r="Y59" i="1"/>
  <c r="Z59" i="1" s="1"/>
  <c r="Y58" i="1"/>
  <c r="L106" i="1"/>
  <c r="AB530" i="4" l="1"/>
  <c r="N2" i="11"/>
  <c r="BE6" i="4"/>
  <c r="BD14" i="4" s="1"/>
  <c r="AP30" i="5"/>
  <c r="AM30" i="5"/>
  <c r="AH30" i="5"/>
  <c r="AQ30" i="5"/>
  <c r="AK30" i="5"/>
  <c r="AN30" i="5"/>
  <c r="AL30" i="5"/>
  <c r="AJ30" i="5"/>
  <c r="AO30" i="5"/>
  <c r="AI30" i="5"/>
  <c r="BL6" i="4"/>
  <c r="AM49" i="5"/>
  <c r="AI49" i="5"/>
  <c r="AP36" i="5"/>
  <c r="AK36" i="5"/>
  <c r="AM36" i="5"/>
  <c r="AM46" i="5" s="1"/>
  <c r="AH36" i="5"/>
  <c r="AH46" i="5" s="1"/>
  <c r="AN36" i="5"/>
  <c r="AQ36" i="5"/>
  <c r="AJ36" i="5"/>
  <c r="AH47" i="5"/>
  <c r="AL36" i="5"/>
  <c r="AO36" i="5"/>
  <c r="AI36" i="5"/>
  <c r="AI46" i="5" s="1"/>
  <c r="Y61" i="1"/>
  <c r="Z72" i="1" s="1"/>
  <c r="Z60" i="1"/>
  <c r="Z58" i="1"/>
  <c r="Z73" i="1" l="1"/>
  <c r="J2" i="11"/>
  <c r="I12" i="5"/>
  <c r="J31" i="5" s="1"/>
  <c r="X31" i="5" s="1"/>
  <c r="P40" i="8"/>
  <c r="AH41" i="5"/>
  <c r="AI41" i="5"/>
  <c r="AO41" i="5"/>
  <c r="AO46" i="5"/>
  <c r="AO51" i="5" s="1"/>
  <c r="AN46" i="5"/>
  <c r="AN51" i="5" s="1"/>
  <c r="AN41" i="5"/>
  <c r="AP41" i="5"/>
  <c r="AP46" i="5"/>
  <c r="AP51" i="5" s="1"/>
  <c r="AK41" i="5"/>
  <c r="AK46" i="5"/>
  <c r="AK51" i="5" s="1"/>
  <c r="AQ46" i="5"/>
  <c r="AQ51" i="5" s="1"/>
  <c r="AQ41" i="5"/>
  <c r="AH51" i="5"/>
  <c r="AL41" i="5"/>
  <c r="AL46" i="5"/>
  <c r="AL51" i="5" s="1"/>
  <c r="AI51" i="5"/>
  <c r="AJ46" i="5"/>
  <c r="AJ51" i="5" s="1"/>
  <c r="AJ41" i="5"/>
  <c r="AM51" i="5"/>
  <c r="AM41" i="5"/>
  <c r="AA63" i="1"/>
  <c r="O129" i="4"/>
  <c r="Q129" i="4" s="1"/>
  <c r="O408" i="4"/>
  <c r="Q408" i="4" s="1"/>
  <c r="U408" i="4" s="1"/>
  <c r="O216" i="4"/>
  <c r="Q216" i="4" s="1"/>
  <c r="U216" i="4" s="1"/>
  <c r="O126" i="4"/>
  <c r="Q126" i="4" s="1"/>
  <c r="U126" i="4" s="1"/>
  <c r="O220" i="4"/>
  <c r="Q220" i="4" s="1"/>
  <c r="U220" i="4" s="1"/>
  <c r="O380" i="4"/>
  <c r="Q380" i="4" s="1"/>
  <c r="U380" i="4" s="1"/>
  <c r="O110" i="4"/>
  <c r="Q110" i="4" s="1"/>
  <c r="U110" i="4" s="1"/>
  <c r="O100" i="4"/>
  <c r="Q100" i="4" s="1"/>
  <c r="U100" i="4" s="1"/>
  <c r="O264" i="4"/>
  <c r="Q264" i="4" s="1"/>
  <c r="U264" i="4" s="1"/>
  <c r="O432" i="4"/>
  <c r="Q432" i="4" s="1"/>
  <c r="U432" i="4" s="1"/>
  <c r="O365" i="4"/>
  <c r="Q365" i="4" s="1"/>
  <c r="U365" i="4" s="1"/>
  <c r="O155" i="4"/>
  <c r="Q155" i="4" s="1"/>
  <c r="U155" i="4" s="1"/>
  <c r="O159" i="4"/>
  <c r="Q159" i="4" s="1"/>
  <c r="U159" i="4" s="1"/>
  <c r="O296" i="4"/>
  <c r="Q296" i="4" s="1"/>
  <c r="U296" i="4" s="1"/>
  <c r="O71" i="4"/>
  <c r="Q71" i="4" s="1"/>
  <c r="O293" i="4"/>
  <c r="Q293" i="4" s="1"/>
  <c r="U293" i="4" s="1"/>
  <c r="O448" i="4"/>
  <c r="Q448" i="4" s="1"/>
  <c r="U448" i="4" s="1"/>
  <c r="O207" i="4"/>
  <c r="Q207" i="4" s="1"/>
  <c r="O197" i="4"/>
  <c r="Q197" i="4" s="1"/>
  <c r="O146" i="4"/>
  <c r="Q146" i="4" s="1"/>
  <c r="U146" i="4" s="1"/>
  <c r="O254" i="4"/>
  <c r="Q254" i="4" s="1"/>
  <c r="U254" i="4" s="1"/>
  <c r="O375" i="4"/>
  <c r="Q375" i="4" s="1"/>
  <c r="U375" i="4" s="1"/>
  <c r="O176" i="4"/>
  <c r="Q176" i="4" s="1"/>
  <c r="U176" i="4" s="1"/>
  <c r="O426" i="4"/>
  <c r="Q426" i="4" s="1"/>
  <c r="O256" i="4"/>
  <c r="Q256" i="4" s="1"/>
  <c r="O470" i="4"/>
  <c r="Q470" i="4" s="1"/>
  <c r="U470" i="4" s="1"/>
  <c r="O125" i="4"/>
  <c r="Q125" i="4" s="1"/>
  <c r="O138" i="4"/>
  <c r="Q138" i="4" s="1"/>
  <c r="U138" i="4" s="1"/>
  <c r="O415" i="4"/>
  <c r="Q415" i="4" s="1"/>
  <c r="U415" i="4" s="1"/>
  <c r="O262" i="4"/>
  <c r="Q262" i="4" s="1"/>
  <c r="O444" i="4"/>
  <c r="Q444" i="4" s="1"/>
  <c r="U444" i="4" s="1"/>
  <c r="O8" i="4"/>
  <c r="O40" i="4"/>
  <c r="Q40" i="4" s="1"/>
  <c r="O95" i="4"/>
  <c r="Q95" i="4" s="1"/>
  <c r="O367" i="4"/>
  <c r="Q367" i="4" s="1"/>
  <c r="U367" i="4" s="1"/>
  <c r="O190" i="4"/>
  <c r="Q190" i="4" s="1"/>
  <c r="U190" i="4" s="1"/>
  <c r="O261" i="4"/>
  <c r="Q261" i="4" s="1"/>
  <c r="U261" i="4" s="1"/>
  <c r="O228" i="4"/>
  <c r="Q228" i="4" s="1"/>
  <c r="O394" i="4"/>
  <c r="Q394" i="4" s="1"/>
  <c r="U394" i="4" s="1"/>
  <c r="O311" i="4"/>
  <c r="Q311" i="4" s="1"/>
  <c r="O390" i="4"/>
  <c r="Q390" i="4" s="1"/>
  <c r="U390" i="4" s="1"/>
  <c r="O46" i="4"/>
  <c r="Q46" i="4" s="1"/>
  <c r="U46" i="4" s="1"/>
  <c r="O101" i="4"/>
  <c r="Q101" i="4" s="1"/>
  <c r="U101" i="4" s="1"/>
  <c r="O475" i="4"/>
  <c r="Q475" i="4" s="1"/>
  <c r="U475" i="4" s="1"/>
  <c r="O18" i="4"/>
  <c r="O431" i="4"/>
  <c r="Q431" i="4" s="1"/>
  <c r="U431" i="4" s="1"/>
  <c r="O472" i="4"/>
  <c r="Q472" i="4" s="1"/>
  <c r="U472" i="4" s="1"/>
  <c r="O55" i="4"/>
  <c r="Q55" i="4" s="1"/>
  <c r="U55" i="4" s="1"/>
  <c r="O382" i="4"/>
  <c r="Q382" i="4" s="1"/>
  <c r="U382" i="4" s="1"/>
  <c r="O453" i="4"/>
  <c r="Q453" i="4" s="1"/>
  <c r="U453" i="4" s="1"/>
  <c r="O45" i="4"/>
  <c r="Q45" i="4" s="1"/>
  <c r="U45" i="4" s="1"/>
  <c r="O435" i="4"/>
  <c r="Q435" i="4" s="1"/>
  <c r="U435" i="4" s="1"/>
  <c r="O385" i="4"/>
  <c r="Q385" i="4" s="1"/>
  <c r="U385" i="4" s="1"/>
  <c r="O47" i="4"/>
  <c r="Q47" i="4" s="1"/>
  <c r="U47" i="4" s="1"/>
  <c r="O391" i="4"/>
  <c r="Q391" i="4" s="1"/>
  <c r="O464" i="4"/>
  <c r="Q464" i="4" s="1"/>
  <c r="U464" i="4" s="1"/>
  <c r="O326" i="4"/>
  <c r="Q326" i="4" s="1"/>
  <c r="U326" i="4" s="1"/>
  <c r="O429" i="4"/>
  <c r="Q429" i="4" s="1"/>
  <c r="U429" i="4" s="1"/>
  <c r="O460" i="4"/>
  <c r="Q460" i="4" s="1"/>
  <c r="U460" i="4" s="1"/>
  <c r="O211" i="4"/>
  <c r="Q211" i="4" s="1"/>
  <c r="U211" i="4" s="1"/>
  <c r="O353" i="4"/>
  <c r="Q353" i="4" s="1"/>
  <c r="U353" i="4" s="1"/>
  <c r="O271" i="4"/>
  <c r="Q271" i="4" s="1"/>
  <c r="U271" i="4" s="1"/>
  <c r="O136" i="4"/>
  <c r="Q136" i="4" s="1"/>
  <c r="U136" i="4" s="1"/>
  <c r="O384" i="4"/>
  <c r="Q384" i="4" s="1"/>
  <c r="U384" i="4" s="1"/>
  <c r="O167" i="4"/>
  <c r="Q167" i="4" s="1"/>
  <c r="U167" i="4" s="1"/>
  <c r="O312" i="4"/>
  <c r="Q312" i="4" s="1"/>
  <c r="O247" i="4"/>
  <c r="Q247" i="4" s="1"/>
  <c r="U247" i="4" s="1"/>
  <c r="O336" i="4"/>
  <c r="Q336" i="4" s="1"/>
  <c r="U336" i="4" s="1"/>
  <c r="O494" i="4"/>
  <c r="Q494" i="4" s="1"/>
  <c r="U494" i="4" s="1"/>
  <c r="O366" i="4"/>
  <c r="Q366" i="4" s="1"/>
  <c r="U366" i="4" s="1"/>
  <c r="O222" i="4"/>
  <c r="Q222" i="4" s="1"/>
  <c r="U222" i="4" s="1"/>
  <c r="O86" i="4"/>
  <c r="Q86" i="4" s="1"/>
  <c r="U86" i="4" s="1"/>
  <c r="O405" i="4"/>
  <c r="Q405" i="4" s="1"/>
  <c r="U405" i="4" s="1"/>
  <c r="O253" i="4"/>
  <c r="Q253" i="4" s="1"/>
  <c r="U253" i="4" s="1"/>
  <c r="O85" i="4"/>
  <c r="Q85" i="4" s="1"/>
  <c r="U85" i="4" s="1"/>
  <c r="O420" i="4"/>
  <c r="Q420" i="4" s="1"/>
  <c r="O164" i="4"/>
  <c r="Q164" i="4" s="1"/>
  <c r="U164" i="4" s="1"/>
  <c r="O403" i="4"/>
  <c r="Q403" i="4" s="1"/>
  <c r="U403" i="4" s="1"/>
  <c r="O147" i="4"/>
  <c r="Q147" i="4" s="1"/>
  <c r="O362" i="4"/>
  <c r="Q362" i="4" s="1"/>
  <c r="U362" i="4" s="1"/>
  <c r="O82" i="4"/>
  <c r="Q82" i="4" s="1"/>
  <c r="U82" i="4" s="1"/>
  <c r="O321" i="4"/>
  <c r="Q321" i="4" s="1"/>
  <c r="U321" i="4" s="1"/>
  <c r="O175" i="4"/>
  <c r="Q175" i="4" s="1"/>
  <c r="U175" i="4" s="1"/>
  <c r="O104" i="4"/>
  <c r="Q104" i="4" s="1"/>
  <c r="O352" i="4"/>
  <c r="Q352" i="4" s="1"/>
  <c r="U352" i="4" s="1"/>
  <c r="O39" i="4"/>
  <c r="Q39" i="4" s="1"/>
  <c r="U39" i="4" s="1"/>
  <c r="O280" i="4"/>
  <c r="Q280" i="4" s="1"/>
  <c r="U280" i="4" s="1"/>
  <c r="O215" i="4"/>
  <c r="Q215" i="4" s="1"/>
  <c r="U215" i="4" s="1"/>
  <c r="O272" i="4"/>
  <c r="Q272" i="4" s="1"/>
  <c r="U272" i="4" s="1"/>
  <c r="O478" i="4"/>
  <c r="Q478" i="4" s="1"/>
  <c r="U478" i="4" s="1"/>
  <c r="O350" i="4"/>
  <c r="Q350" i="4" s="1"/>
  <c r="U350" i="4" s="1"/>
  <c r="O214" i="4"/>
  <c r="Q214" i="4" s="1"/>
  <c r="U214" i="4" s="1"/>
  <c r="O70" i="4"/>
  <c r="Q70" i="4" s="1"/>
  <c r="U70" i="4" s="1"/>
  <c r="O389" i="4"/>
  <c r="Q389" i="4" s="1"/>
  <c r="U389" i="4" s="1"/>
  <c r="O229" i="4"/>
  <c r="Q229" i="4" s="1"/>
  <c r="O61" i="4"/>
  <c r="Q61" i="4" s="1"/>
  <c r="U61" i="4" s="1"/>
  <c r="AA61" i="4" s="1"/>
  <c r="O396" i="4"/>
  <c r="Q396" i="4" s="1"/>
  <c r="U396" i="4" s="1"/>
  <c r="O156" i="4"/>
  <c r="Q156" i="4" s="1"/>
  <c r="U156" i="4" s="1"/>
  <c r="O371" i="4"/>
  <c r="Q371" i="4" s="1"/>
  <c r="U371" i="4" s="1"/>
  <c r="O91" i="4"/>
  <c r="Q91" i="4" s="1"/>
  <c r="U91" i="4" s="1"/>
  <c r="O330" i="4"/>
  <c r="Q330" i="4" s="1"/>
  <c r="O42" i="4"/>
  <c r="Q42" i="4" s="1"/>
  <c r="U42" i="4" s="1"/>
  <c r="O289" i="4"/>
  <c r="Q289" i="4" s="1"/>
  <c r="U289" i="4" s="1"/>
  <c r="O192" i="4"/>
  <c r="Q192" i="4" s="1"/>
  <c r="O23" i="4"/>
  <c r="O318" i="4"/>
  <c r="Q318" i="4" s="1"/>
  <c r="U318" i="4" s="1"/>
  <c r="O60" i="4"/>
  <c r="Q60" i="4" s="1"/>
  <c r="U60" i="4" s="1"/>
  <c r="AA60" i="4" s="1"/>
  <c r="O295" i="4"/>
  <c r="Q295" i="4" s="1"/>
  <c r="U295" i="4" s="1"/>
  <c r="O319" i="4"/>
  <c r="Q319" i="4" s="1"/>
  <c r="U319" i="4" s="1"/>
  <c r="O56" i="4"/>
  <c r="Q56" i="4" s="1"/>
  <c r="U56" i="4" s="1"/>
  <c r="O439" i="4"/>
  <c r="Q439" i="4" s="1"/>
  <c r="U439" i="4" s="1"/>
  <c r="O80" i="4"/>
  <c r="Q80" i="4" s="1"/>
  <c r="U80" i="4" s="1"/>
  <c r="O430" i="4"/>
  <c r="Q430" i="4" s="1"/>
  <c r="U430" i="4" s="1"/>
  <c r="O286" i="4"/>
  <c r="Q286" i="4" s="1"/>
  <c r="U286" i="4" s="1"/>
  <c r="O158" i="4"/>
  <c r="Q158" i="4" s="1"/>
  <c r="U158" i="4" s="1"/>
  <c r="O493" i="4"/>
  <c r="Q493" i="4" s="1"/>
  <c r="U493" i="4" s="1"/>
  <c r="O325" i="4"/>
  <c r="Q325" i="4" s="1"/>
  <c r="U325" i="4" s="1"/>
  <c r="O165" i="4"/>
  <c r="Q165" i="4" s="1"/>
  <c r="U165" i="4" s="1"/>
  <c r="O500" i="4"/>
  <c r="Q500" i="4" s="1"/>
  <c r="U500" i="4" s="1"/>
  <c r="O316" i="4"/>
  <c r="Q316" i="4" s="1"/>
  <c r="U316" i="4" s="1"/>
  <c r="O36" i="4"/>
  <c r="Q36" i="4" s="1"/>
  <c r="U36" i="4" s="1"/>
  <c r="O275" i="4"/>
  <c r="Q275" i="4" s="1"/>
  <c r="U275" i="4" s="1"/>
  <c r="O490" i="4"/>
  <c r="Q490" i="4" s="1"/>
  <c r="U490" i="4" s="1"/>
  <c r="O210" i="4"/>
  <c r="Q210" i="4" s="1"/>
  <c r="U210" i="4" s="1"/>
  <c r="O457" i="4"/>
  <c r="Q457" i="4" s="1"/>
  <c r="O137" i="4"/>
  <c r="Q137" i="4" s="1"/>
  <c r="U137" i="4" s="1"/>
  <c r="O339" i="4"/>
  <c r="Q339" i="4" s="1"/>
  <c r="U339" i="4" s="1"/>
  <c r="O51" i="4"/>
  <c r="Q51" i="4" s="1"/>
  <c r="U51" i="4" s="1"/>
  <c r="O298" i="4"/>
  <c r="Q298" i="4" s="1"/>
  <c r="U298" i="4" s="1"/>
  <c r="O201" i="4"/>
  <c r="Q201" i="4" s="1"/>
  <c r="O15" i="4"/>
  <c r="O504" i="4"/>
  <c r="Q504" i="4" s="1"/>
  <c r="U504" i="4" s="1"/>
  <c r="O351" i="4"/>
  <c r="Q351" i="4" s="1"/>
  <c r="U351" i="4" s="1"/>
  <c r="O152" i="4"/>
  <c r="Q152" i="4" s="1"/>
  <c r="U152" i="4" s="1"/>
  <c r="O112" i="4"/>
  <c r="Q112" i="4" s="1"/>
  <c r="U112" i="4" s="1"/>
  <c r="O454" i="4"/>
  <c r="Q454" i="4" s="1"/>
  <c r="U454" i="4" s="1"/>
  <c r="O174" i="4"/>
  <c r="Q174" i="4" s="1"/>
  <c r="O22" i="4"/>
  <c r="O357" i="4"/>
  <c r="Q357" i="4" s="1"/>
  <c r="U357" i="4" s="1"/>
  <c r="O189" i="4"/>
  <c r="Q189" i="4" s="1"/>
  <c r="U189" i="4" s="1"/>
  <c r="O21" i="4"/>
  <c r="O348" i="4"/>
  <c r="Q348" i="4" s="1"/>
  <c r="U348" i="4" s="1"/>
  <c r="O307" i="4"/>
  <c r="Q307" i="4" s="1"/>
  <c r="U307" i="4" s="1"/>
  <c r="O27" i="4"/>
  <c r="O266" i="4"/>
  <c r="Q266" i="4" s="1"/>
  <c r="U266" i="4" s="1"/>
  <c r="O481" i="4"/>
  <c r="Q481" i="4" s="1"/>
  <c r="U481" i="4" s="1"/>
  <c r="O193" i="4"/>
  <c r="Q193" i="4" s="1"/>
  <c r="U193" i="4" s="1"/>
  <c r="O456" i="4"/>
  <c r="Q456" i="4" s="1"/>
  <c r="U456" i="4" s="1"/>
  <c r="O96" i="4"/>
  <c r="Q96" i="4" s="1"/>
  <c r="U96" i="4" s="1"/>
  <c r="O9" i="4"/>
  <c r="O392" i="4"/>
  <c r="Q392" i="4" s="1"/>
  <c r="U392" i="4" s="1"/>
  <c r="O231" i="4"/>
  <c r="Q231" i="4" s="1"/>
  <c r="U231" i="4" s="1"/>
  <c r="O32" i="4"/>
  <c r="Q32" i="4" s="1"/>
  <c r="U32" i="4" s="1"/>
  <c r="O255" i="4"/>
  <c r="Q255" i="4" s="1"/>
  <c r="U255" i="4" s="1"/>
  <c r="O24" i="4"/>
  <c r="O151" i="4"/>
  <c r="Q151" i="4" s="1"/>
  <c r="O16" i="4"/>
  <c r="O414" i="4"/>
  <c r="Q414" i="4" s="1"/>
  <c r="U414" i="4" s="1"/>
  <c r="O278" i="4"/>
  <c r="Q278" i="4" s="1"/>
  <c r="U278" i="4" s="1"/>
  <c r="O150" i="4"/>
  <c r="Q150" i="4" s="1"/>
  <c r="U150" i="4" s="1"/>
  <c r="O469" i="4"/>
  <c r="Q469" i="4" s="1"/>
  <c r="U469" i="4" s="1"/>
  <c r="O301" i="4"/>
  <c r="Q301" i="4" s="1"/>
  <c r="U301" i="4" s="1"/>
  <c r="O149" i="4"/>
  <c r="Q149" i="4" s="1"/>
  <c r="O484" i="4"/>
  <c r="Q484" i="4" s="1"/>
  <c r="O284" i="4"/>
  <c r="Q284" i="4" s="1"/>
  <c r="O499" i="4"/>
  <c r="Q499" i="4" s="1"/>
  <c r="U499" i="4" s="1"/>
  <c r="O219" i="4"/>
  <c r="Q219" i="4" s="1"/>
  <c r="O466" i="4"/>
  <c r="Q466" i="4" s="1"/>
  <c r="U466" i="4" s="1"/>
  <c r="O202" i="4"/>
  <c r="Q202" i="4" s="1"/>
  <c r="U202" i="4" s="1"/>
  <c r="O417" i="4"/>
  <c r="Q417" i="4" s="1"/>
  <c r="U417" i="4" s="1"/>
  <c r="O33" i="4"/>
  <c r="Q33" i="4" s="1"/>
  <c r="U33" i="4" s="1"/>
  <c r="BM6" i="4"/>
  <c r="O25" i="4"/>
  <c r="O89" i="4"/>
  <c r="Q89" i="4" s="1"/>
  <c r="O217" i="4"/>
  <c r="Q217" i="4" s="1"/>
  <c r="U217" i="4" s="1"/>
  <c r="O345" i="4"/>
  <c r="Q345" i="4" s="1"/>
  <c r="U345" i="4" s="1"/>
  <c r="O34" i="4"/>
  <c r="Q34" i="4" s="1"/>
  <c r="O226" i="4"/>
  <c r="Q226" i="4" s="1"/>
  <c r="U226" i="4" s="1"/>
  <c r="O354" i="4"/>
  <c r="Q354" i="4" s="1"/>
  <c r="U354" i="4" s="1"/>
  <c r="O43" i="4"/>
  <c r="Q43" i="4" s="1"/>
  <c r="O235" i="4"/>
  <c r="Q235" i="4" s="1"/>
  <c r="U235" i="4" s="1"/>
  <c r="O427" i="4"/>
  <c r="Q427" i="4" s="1"/>
  <c r="O116" i="4"/>
  <c r="Q116" i="4" s="1"/>
  <c r="U116" i="4" s="1"/>
  <c r="O244" i="4"/>
  <c r="Q244" i="4" s="1"/>
  <c r="U244" i="4" s="1"/>
  <c r="O41" i="4"/>
  <c r="Q41" i="4" s="1"/>
  <c r="U41" i="4" s="1"/>
  <c r="O105" i="4"/>
  <c r="Q105" i="4" s="1"/>
  <c r="O169" i="4"/>
  <c r="Q169" i="4" s="1"/>
  <c r="U169" i="4" s="1"/>
  <c r="O233" i="4"/>
  <c r="Q233" i="4" s="1"/>
  <c r="U233" i="4" s="1"/>
  <c r="O297" i="4"/>
  <c r="Q297" i="4" s="1"/>
  <c r="U297" i="4" s="1"/>
  <c r="O361" i="4"/>
  <c r="Q361" i="4" s="1"/>
  <c r="U361" i="4" s="1"/>
  <c r="O425" i="4"/>
  <c r="Q425" i="4" s="1"/>
  <c r="O489" i="4"/>
  <c r="Q489" i="4" s="1"/>
  <c r="O50" i="4"/>
  <c r="Q50" i="4" s="1"/>
  <c r="U50" i="4" s="1"/>
  <c r="AA50" i="4" s="1"/>
  <c r="O114" i="4"/>
  <c r="Q114" i="4" s="1"/>
  <c r="U114" i="4" s="1"/>
  <c r="O178" i="4"/>
  <c r="Q178" i="4" s="1"/>
  <c r="U178" i="4" s="1"/>
  <c r="O242" i="4"/>
  <c r="Q242" i="4" s="1"/>
  <c r="U242" i="4" s="1"/>
  <c r="O306" i="4"/>
  <c r="Q306" i="4" s="1"/>
  <c r="U306" i="4" s="1"/>
  <c r="O370" i="4"/>
  <c r="Q370" i="4" s="1"/>
  <c r="U370" i="4" s="1"/>
  <c r="O434" i="4"/>
  <c r="Q434" i="4" s="1"/>
  <c r="U434" i="4" s="1"/>
  <c r="O498" i="4"/>
  <c r="Q498" i="4" s="1"/>
  <c r="O59" i="4"/>
  <c r="Q59" i="4" s="1"/>
  <c r="O123" i="4"/>
  <c r="Q123" i="4" s="1"/>
  <c r="U123" i="4" s="1"/>
  <c r="O187" i="4"/>
  <c r="Q187" i="4" s="1"/>
  <c r="U187" i="4" s="1"/>
  <c r="O251" i="4"/>
  <c r="Q251" i="4" s="1"/>
  <c r="O315" i="4"/>
  <c r="Q315" i="4" s="1"/>
  <c r="U315" i="4" s="1"/>
  <c r="O379" i="4"/>
  <c r="Q379" i="4" s="1"/>
  <c r="U379" i="4" s="1"/>
  <c r="O443" i="4"/>
  <c r="Q443" i="4" s="1"/>
  <c r="U443" i="4" s="1"/>
  <c r="O7" i="4"/>
  <c r="P7" i="4" s="1"/>
  <c r="O68" i="4"/>
  <c r="Q68" i="4" s="1"/>
  <c r="O132" i="4"/>
  <c r="Q132" i="4" s="1"/>
  <c r="U132" i="4" s="1"/>
  <c r="O196" i="4"/>
  <c r="Q196" i="4" s="1"/>
  <c r="O260" i="4"/>
  <c r="Q260" i="4" s="1"/>
  <c r="U260" i="4" s="1"/>
  <c r="O324" i="4"/>
  <c r="Q324" i="4" s="1"/>
  <c r="U324" i="4" s="1"/>
  <c r="O388" i="4"/>
  <c r="Q388" i="4" s="1"/>
  <c r="U388" i="4" s="1"/>
  <c r="O452" i="4"/>
  <c r="Q452" i="4" s="1"/>
  <c r="U452" i="4" s="1"/>
  <c r="O13" i="4"/>
  <c r="O77" i="4"/>
  <c r="Q77" i="4" s="1"/>
  <c r="U77" i="4" s="1"/>
  <c r="O141" i="4"/>
  <c r="Q141" i="4" s="1"/>
  <c r="O205" i="4"/>
  <c r="Q205" i="4" s="1"/>
  <c r="U205" i="4" s="1"/>
  <c r="O269" i="4"/>
  <c r="Q269" i="4" s="1"/>
  <c r="U269" i="4" s="1"/>
  <c r="O333" i="4"/>
  <c r="Q333" i="4" s="1"/>
  <c r="O397" i="4"/>
  <c r="Q397" i="4" s="1"/>
  <c r="U397" i="4" s="1"/>
  <c r="O461" i="4"/>
  <c r="Q461" i="4" s="1"/>
  <c r="U461" i="4" s="1"/>
  <c r="O38" i="4"/>
  <c r="Q38" i="4" s="1"/>
  <c r="U38" i="4" s="1"/>
  <c r="O102" i="4"/>
  <c r="Q102" i="4" s="1"/>
  <c r="U102" i="4" s="1"/>
  <c r="O166" i="4"/>
  <c r="Q166" i="4" s="1"/>
  <c r="U166" i="4" s="1"/>
  <c r="O230" i="4"/>
  <c r="Q230" i="4" s="1"/>
  <c r="U230" i="4" s="1"/>
  <c r="O294" i="4"/>
  <c r="Q294" i="4" s="1"/>
  <c r="U294" i="4" s="1"/>
  <c r="O358" i="4"/>
  <c r="Q358" i="4" s="1"/>
  <c r="U358" i="4" s="1"/>
  <c r="O422" i="4"/>
  <c r="Q422" i="4" s="1"/>
  <c r="U422" i="4" s="1"/>
  <c r="O486" i="4"/>
  <c r="Q486" i="4" s="1"/>
  <c r="U486" i="4" s="1"/>
  <c r="O344" i="4"/>
  <c r="Q344" i="4" s="1"/>
  <c r="O240" i="4"/>
  <c r="Q240" i="4" s="1"/>
  <c r="U240" i="4" s="1"/>
  <c r="O496" i="4"/>
  <c r="Q496" i="4" s="1"/>
  <c r="U496" i="4" s="1"/>
  <c r="O87" i="4"/>
  <c r="Q87" i="4" s="1"/>
  <c r="O407" i="4"/>
  <c r="Q407" i="4" s="1"/>
  <c r="U407" i="4" s="1"/>
  <c r="O184" i="4"/>
  <c r="Q184" i="4" s="1"/>
  <c r="O127" i="4"/>
  <c r="Q127" i="4" s="1"/>
  <c r="U127" i="4" s="1"/>
  <c r="O383" i="4"/>
  <c r="Q383" i="4" s="1"/>
  <c r="U383" i="4" s="1"/>
  <c r="O327" i="4"/>
  <c r="Q327" i="4" s="1"/>
  <c r="U327" i="4" s="1"/>
  <c r="O160" i="4"/>
  <c r="Q160" i="4" s="1"/>
  <c r="O416" i="4"/>
  <c r="Q416" i="4" s="1"/>
  <c r="U416" i="4" s="1"/>
  <c r="O359" i="4"/>
  <c r="Q359" i="4" s="1"/>
  <c r="U359" i="4" s="1"/>
  <c r="O168" i="4"/>
  <c r="Q168" i="4" s="1"/>
  <c r="U168" i="4" s="1"/>
  <c r="O424" i="4"/>
  <c r="Q424" i="4" s="1"/>
  <c r="U424" i="4" s="1"/>
  <c r="O239" i="4"/>
  <c r="Q239" i="4" s="1"/>
  <c r="U239" i="4" s="1"/>
  <c r="O177" i="4"/>
  <c r="Q177" i="4" s="1"/>
  <c r="U177" i="4" s="1"/>
  <c r="O305" i="4"/>
  <c r="Q305" i="4" s="1"/>
  <c r="O369" i="4"/>
  <c r="Q369" i="4" s="1"/>
  <c r="U369" i="4" s="1"/>
  <c r="O433" i="4"/>
  <c r="Q433" i="4" s="1"/>
  <c r="U433" i="4" s="1"/>
  <c r="O58" i="4"/>
  <c r="Q58" i="4" s="1"/>
  <c r="U58" i="4" s="1"/>
  <c r="O122" i="4"/>
  <c r="Q122" i="4" s="1"/>
  <c r="U122" i="4" s="1"/>
  <c r="O250" i="4"/>
  <c r="Q250" i="4" s="1"/>
  <c r="U250" i="4" s="1"/>
  <c r="O314" i="4"/>
  <c r="Q314" i="4" s="1"/>
  <c r="O378" i="4"/>
  <c r="Q378" i="4" s="1"/>
  <c r="O506" i="4"/>
  <c r="Q506" i="4" s="1"/>
  <c r="U506" i="4" s="1"/>
  <c r="O67" i="4"/>
  <c r="Q67" i="4" s="1"/>
  <c r="U67" i="4" s="1"/>
  <c r="O131" i="4"/>
  <c r="Q131" i="4" s="1"/>
  <c r="U131" i="4" s="1"/>
  <c r="O259" i="4"/>
  <c r="Q259" i="4" s="1"/>
  <c r="O323" i="4"/>
  <c r="Q323" i="4" s="1"/>
  <c r="U323" i="4" s="1"/>
  <c r="O451" i="4"/>
  <c r="Q451" i="4" s="1"/>
  <c r="U451" i="4" s="1"/>
  <c r="O12" i="4"/>
  <c r="O140" i="4"/>
  <c r="Q140" i="4" s="1"/>
  <c r="U140" i="4" s="1"/>
  <c r="O204" i="4"/>
  <c r="Q204" i="4" s="1"/>
  <c r="U204" i="4" s="1"/>
  <c r="O332" i="4"/>
  <c r="Q332" i="4" s="1"/>
  <c r="U332" i="4" s="1"/>
  <c r="O49" i="4"/>
  <c r="Q49" i="4" s="1"/>
  <c r="U49" i="4" s="1"/>
  <c r="O113" i="4"/>
  <c r="Q113" i="4" s="1"/>
  <c r="U113" i="4" s="1"/>
  <c r="O241" i="4"/>
  <c r="Q241" i="4" s="1"/>
  <c r="O497" i="4"/>
  <c r="Q497" i="4" s="1"/>
  <c r="U497" i="4" s="1"/>
  <c r="O186" i="4"/>
  <c r="Q186" i="4" s="1"/>
  <c r="U186" i="4" s="1"/>
  <c r="O442" i="4"/>
  <c r="Q442" i="4" s="1"/>
  <c r="U442" i="4" s="1"/>
  <c r="O195" i="4"/>
  <c r="Q195" i="4" s="1"/>
  <c r="U195" i="4" s="1"/>
  <c r="O387" i="4"/>
  <c r="Q387" i="4" s="1"/>
  <c r="U387" i="4" s="1"/>
  <c r="O76" i="4"/>
  <c r="Q76" i="4" s="1"/>
  <c r="U76" i="4" s="1"/>
  <c r="O268" i="4"/>
  <c r="Q268" i="4" s="1"/>
  <c r="U268" i="4" s="1"/>
  <c r="O57" i="4"/>
  <c r="Q57" i="4" s="1"/>
  <c r="U57" i="4" s="1"/>
  <c r="O121" i="4"/>
  <c r="Q121" i="4" s="1"/>
  <c r="U121" i="4" s="1"/>
  <c r="O185" i="4"/>
  <c r="Q185" i="4" s="1"/>
  <c r="U185" i="4" s="1"/>
  <c r="O249" i="4"/>
  <c r="Q249" i="4" s="1"/>
  <c r="U249" i="4" s="1"/>
  <c r="O313" i="4"/>
  <c r="Q313" i="4" s="1"/>
  <c r="U313" i="4" s="1"/>
  <c r="O377" i="4"/>
  <c r="Q377" i="4" s="1"/>
  <c r="O441" i="4"/>
  <c r="Q441" i="4" s="1"/>
  <c r="U441" i="4" s="1"/>
  <c r="O505" i="4"/>
  <c r="Q505" i="4" s="1"/>
  <c r="U505" i="4" s="1"/>
  <c r="O66" i="4"/>
  <c r="Q66" i="4" s="1"/>
  <c r="U66" i="4" s="1"/>
  <c r="O130" i="4"/>
  <c r="Q130" i="4" s="1"/>
  <c r="U130" i="4" s="1"/>
  <c r="O194" i="4"/>
  <c r="Q194" i="4" s="1"/>
  <c r="U194" i="4" s="1"/>
  <c r="O258" i="4"/>
  <c r="Q258" i="4" s="1"/>
  <c r="U258" i="4" s="1"/>
  <c r="O322" i="4"/>
  <c r="Q322" i="4" s="1"/>
  <c r="U322" i="4" s="1"/>
  <c r="O386" i="4"/>
  <c r="Q386" i="4" s="1"/>
  <c r="O450" i="4"/>
  <c r="Q450" i="4" s="1"/>
  <c r="U450" i="4" s="1"/>
  <c r="O11" i="4"/>
  <c r="O75" i="4"/>
  <c r="Q75" i="4" s="1"/>
  <c r="U75" i="4" s="1"/>
  <c r="O139" i="4"/>
  <c r="Q139" i="4" s="1"/>
  <c r="U139" i="4" s="1"/>
  <c r="O203" i="4"/>
  <c r="Q203" i="4" s="1"/>
  <c r="U203" i="4" s="1"/>
  <c r="O267" i="4"/>
  <c r="Q267" i="4" s="1"/>
  <c r="U267" i="4" s="1"/>
  <c r="O331" i="4"/>
  <c r="Q331" i="4" s="1"/>
  <c r="O395" i="4"/>
  <c r="Q395" i="4" s="1"/>
  <c r="U395" i="4" s="1"/>
  <c r="O459" i="4"/>
  <c r="Q459" i="4" s="1"/>
  <c r="U459" i="4" s="1"/>
  <c r="O20" i="4"/>
  <c r="O84" i="4"/>
  <c r="Q84" i="4" s="1"/>
  <c r="U84" i="4" s="1"/>
  <c r="O148" i="4"/>
  <c r="Q148" i="4" s="1"/>
  <c r="U148" i="4" s="1"/>
  <c r="O212" i="4"/>
  <c r="Q212" i="4" s="1"/>
  <c r="U212" i="4" s="1"/>
  <c r="O276" i="4"/>
  <c r="Q276" i="4" s="1"/>
  <c r="U276" i="4" s="1"/>
  <c r="O340" i="4"/>
  <c r="Q340" i="4" s="1"/>
  <c r="U340" i="4" s="1"/>
  <c r="O404" i="4"/>
  <c r="Q404" i="4" s="1"/>
  <c r="U404" i="4" s="1"/>
  <c r="O468" i="4"/>
  <c r="Q468" i="4" s="1"/>
  <c r="U468" i="4" s="1"/>
  <c r="O29" i="4"/>
  <c r="Q29" i="4" s="1"/>
  <c r="U29" i="4" s="1"/>
  <c r="AA29" i="4" s="1"/>
  <c r="O93" i="4"/>
  <c r="Q93" i="4" s="1"/>
  <c r="U93" i="4" s="1"/>
  <c r="O157" i="4"/>
  <c r="Q157" i="4" s="1"/>
  <c r="U157" i="4" s="1"/>
  <c r="O221" i="4"/>
  <c r="Q221" i="4" s="1"/>
  <c r="O285" i="4"/>
  <c r="Q285" i="4" s="1"/>
  <c r="U285" i="4" s="1"/>
  <c r="O349" i="4"/>
  <c r="Q349" i="4" s="1"/>
  <c r="U349" i="4" s="1"/>
  <c r="O413" i="4"/>
  <c r="Q413" i="4" s="1"/>
  <c r="U413" i="4" s="1"/>
  <c r="O477" i="4"/>
  <c r="Q477" i="4" s="1"/>
  <c r="U477" i="4" s="1"/>
  <c r="O54" i="4"/>
  <c r="Q54" i="4" s="1"/>
  <c r="U54" i="4" s="1"/>
  <c r="O118" i="4"/>
  <c r="Q118" i="4" s="1"/>
  <c r="O182" i="4"/>
  <c r="Q182" i="4" s="1"/>
  <c r="U182" i="4" s="1"/>
  <c r="O246" i="4"/>
  <c r="Q246" i="4" s="1"/>
  <c r="U246" i="4" s="1"/>
  <c r="O310" i="4"/>
  <c r="Q310" i="4" s="1"/>
  <c r="U310" i="4" s="1"/>
  <c r="O374" i="4"/>
  <c r="Q374" i="4" s="1"/>
  <c r="U374" i="4" s="1"/>
  <c r="O438" i="4"/>
  <c r="Q438" i="4" s="1"/>
  <c r="U438" i="4" s="1"/>
  <c r="O502" i="4"/>
  <c r="Q502" i="4" s="1"/>
  <c r="U502" i="4" s="1"/>
  <c r="O48" i="4"/>
  <c r="Q48" i="4" s="1"/>
  <c r="U48" i="4" s="1"/>
  <c r="O304" i="4"/>
  <c r="Q304" i="4" s="1"/>
  <c r="U304" i="4" s="1"/>
  <c r="O343" i="4"/>
  <c r="Q343" i="4" s="1"/>
  <c r="U343" i="4" s="1"/>
  <c r="O183" i="4"/>
  <c r="Q183" i="4" s="1"/>
  <c r="U183" i="4" s="1"/>
  <c r="O376" i="4"/>
  <c r="Q376" i="4" s="1"/>
  <c r="U376" i="4" s="1"/>
  <c r="O248" i="4"/>
  <c r="Q248" i="4" s="1"/>
  <c r="U248" i="4" s="1"/>
  <c r="O191" i="4"/>
  <c r="Q191" i="4" s="1"/>
  <c r="O447" i="4"/>
  <c r="Q447" i="4" s="1"/>
  <c r="U447" i="4" s="1"/>
  <c r="O455" i="4"/>
  <c r="Q455" i="4" s="1"/>
  <c r="U455" i="4" s="1"/>
  <c r="O224" i="4"/>
  <c r="Q224" i="4" s="1"/>
  <c r="U224" i="4" s="1"/>
  <c r="O480" i="4"/>
  <c r="Q480" i="4" s="1"/>
  <c r="U480" i="4" s="1"/>
  <c r="O487" i="4"/>
  <c r="Q487" i="4" s="1"/>
  <c r="U487" i="4" s="1"/>
  <c r="O232" i="4"/>
  <c r="Q232" i="4" s="1"/>
  <c r="U232" i="4" s="1"/>
  <c r="O488" i="4"/>
  <c r="Q488" i="4" s="1"/>
  <c r="U488" i="4" s="1"/>
  <c r="O335" i="4"/>
  <c r="Q335" i="4" s="1"/>
  <c r="U335" i="4" s="1"/>
  <c r="O17" i="4"/>
  <c r="O81" i="4"/>
  <c r="Q81" i="4" s="1"/>
  <c r="U81" i="4" s="1"/>
  <c r="O145" i="4"/>
  <c r="Q145" i="4" s="1"/>
  <c r="U145" i="4" s="1"/>
  <c r="O209" i="4"/>
  <c r="Q209" i="4" s="1"/>
  <c r="U209" i="4" s="1"/>
  <c r="O273" i="4"/>
  <c r="Q273" i="4" s="1"/>
  <c r="U273" i="4" s="1"/>
  <c r="O337" i="4"/>
  <c r="Q337" i="4" s="1"/>
  <c r="U337" i="4" s="1"/>
  <c r="O401" i="4"/>
  <c r="Q401" i="4" s="1"/>
  <c r="U401" i="4" s="1"/>
  <c r="O465" i="4"/>
  <c r="Q465" i="4" s="1"/>
  <c r="U465" i="4" s="1"/>
  <c r="O26" i="4"/>
  <c r="O90" i="4"/>
  <c r="Q90" i="4" s="1"/>
  <c r="U90" i="4" s="1"/>
  <c r="O154" i="4"/>
  <c r="Q154" i="4" s="1"/>
  <c r="O218" i="4"/>
  <c r="Q218" i="4" s="1"/>
  <c r="O282" i="4"/>
  <c r="Q282" i="4" s="1"/>
  <c r="U282" i="4" s="1"/>
  <c r="O346" i="4"/>
  <c r="Q346" i="4" s="1"/>
  <c r="U346" i="4" s="1"/>
  <c r="O410" i="4"/>
  <c r="Q410" i="4" s="1"/>
  <c r="U410" i="4" s="1"/>
  <c r="O474" i="4"/>
  <c r="Q474" i="4" s="1"/>
  <c r="U474" i="4" s="1"/>
  <c r="O35" i="4"/>
  <c r="Q35" i="4" s="1"/>
  <c r="U35" i="4" s="1"/>
  <c r="O99" i="4"/>
  <c r="Q99" i="4" s="1"/>
  <c r="O163" i="4"/>
  <c r="Q163" i="4" s="1"/>
  <c r="U163" i="4" s="1"/>
  <c r="O227" i="4"/>
  <c r="Q227" i="4" s="1"/>
  <c r="U227" i="4" s="1"/>
  <c r="O291" i="4"/>
  <c r="Q291" i="4" s="1"/>
  <c r="O355" i="4"/>
  <c r="Q355" i="4" s="1"/>
  <c r="U355" i="4" s="1"/>
  <c r="O419" i="4"/>
  <c r="Q419" i="4" s="1"/>
  <c r="U419" i="4" s="1"/>
  <c r="O483" i="4"/>
  <c r="Q483" i="4" s="1"/>
  <c r="O44" i="4"/>
  <c r="Q44" i="4" s="1"/>
  <c r="U44" i="4" s="1"/>
  <c r="O108" i="4"/>
  <c r="Q108" i="4" s="1"/>
  <c r="U108" i="4" s="1"/>
  <c r="O172" i="4"/>
  <c r="Q172" i="4" s="1"/>
  <c r="U172" i="4" s="1"/>
  <c r="O236" i="4"/>
  <c r="Q236" i="4" s="1"/>
  <c r="O300" i="4"/>
  <c r="Q300" i="4" s="1"/>
  <c r="O364" i="4"/>
  <c r="Q364" i="4" s="1"/>
  <c r="O428" i="4"/>
  <c r="Q428" i="4" s="1"/>
  <c r="U428" i="4" s="1"/>
  <c r="O492" i="4"/>
  <c r="Q492" i="4" s="1"/>
  <c r="U492" i="4" s="1"/>
  <c r="O53" i="4"/>
  <c r="Q53" i="4" s="1"/>
  <c r="U53" i="4" s="1"/>
  <c r="O117" i="4"/>
  <c r="Q117" i="4" s="1"/>
  <c r="U117" i="4" s="1"/>
  <c r="O181" i="4"/>
  <c r="Q181" i="4" s="1"/>
  <c r="O245" i="4"/>
  <c r="Q245" i="4" s="1"/>
  <c r="U245" i="4" s="1"/>
  <c r="O309" i="4"/>
  <c r="Q309" i="4" s="1"/>
  <c r="U309" i="4" s="1"/>
  <c r="O373" i="4"/>
  <c r="Q373" i="4" s="1"/>
  <c r="U373" i="4" s="1"/>
  <c r="O437" i="4"/>
  <c r="Q437" i="4" s="1"/>
  <c r="U437" i="4" s="1"/>
  <c r="O14" i="4"/>
  <c r="O78" i="4"/>
  <c r="Q78" i="4" s="1"/>
  <c r="O142" i="4"/>
  <c r="Q142" i="4" s="1"/>
  <c r="U142" i="4" s="1"/>
  <c r="O206" i="4"/>
  <c r="Q206" i="4" s="1"/>
  <c r="U206" i="4" s="1"/>
  <c r="O270" i="4"/>
  <c r="Q270" i="4" s="1"/>
  <c r="U270" i="4" s="1"/>
  <c r="O334" i="4"/>
  <c r="Q334" i="4" s="1"/>
  <c r="O398" i="4"/>
  <c r="Q398" i="4" s="1"/>
  <c r="U398" i="4" s="1"/>
  <c r="O462" i="4"/>
  <c r="Q462" i="4" s="1"/>
  <c r="U462" i="4" s="1"/>
  <c r="O303" i="4"/>
  <c r="Q303" i="4" s="1"/>
  <c r="U303" i="4" s="1"/>
  <c r="O144" i="4"/>
  <c r="Q144" i="4" s="1"/>
  <c r="U144" i="4" s="1"/>
  <c r="O400" i="4"/>
  <c r="Q400" i="4" s="1"/>
  <c r="O440" i="4"/>
  <c r="Q440" i="4" s="1"/>
  <c r="U440" i="4" s="1"/>
  <c r="O279" i="4"/>
  <c r="Q279" i="4" s="1"/>
  <c r="U279" i="4" s="1"/>
  <c r="O88" i="4"/>
  <c r="Q88" i="4" s="1"/>
  <c r="U88" i="4" s="1"/>
  <c r="O31" i="4"/>
  <c r="Q31" i="4" s="1"/>
  <c r="U31" i="4" s="1"/>
  <c r="O287" i="4"/>
  <c r="Q287" i="4" s="1"/>
  <c r="O103" i="4"/>
  <c r="Q103" i="4" s="1"/>
  <c r="U103" i="4" s="1"/>
  <c r="O64" i="4"/>
  <c r="Q64" i="4" s="1"/>
  <c r="U64" i="4" s="1"/>
  <c r="O320" i="4"/>
  <c r="Q320" i="4" s="1"/>
  <c r="U320" i="4" s="1"/>
  <c r="O199" i="4"/>
  <c r="Q199" i="4" s="1"/>
  <c r="U199" i="4" s="1"/>
  <c r="O72" i="4"/>
  <c r="Q72" i="4" s="1"/>
  <c r="O328" i="4"/>
  <c r="Q328" i="4" s="1"/>
  <c r="U328" i="4" s="1"/>
  <c r="O111" i="4"/>
  <c r="Q111" i="4" s="1"/>
  <c r="U111" i="4" s="1"/>
  <c r="O495" i="4"/>
  <c r="Q495" i="4" s="1"/>
  <c r="O153" i="4"/>
  <c r="Q153" i="4" s="1"/>
  <c r="O281" i="4"/>
  <c r="Q281" i="4" s="1"/>
  <c r="U281" i="4" s="1"/>
  <c r="O409" i="4"/>
  <c r="Q409" i="4" s="1"/>
  <c r="U409" i="4" s="1"/>
  <c r="O473" i="4"/>
  <c r="Q473" i="4" s="1"/>
  <c r="U473" i="4" s="1"/>
  <c r="O98" i="4"/>
  <c r="Q98" i="4" s="1"/>
  <c r="U98" i="4" s="1"/>
  <c r="O162" i="4"/>
  <c r="Q162" i="4" s="1"/>
  <c r="O290" i="4"/>
  <c r="Q290" i="4" s="1"/>
  <c r="U290" i="4" s="1"/>
  <c r="O418" i="4"/>
  <c r="Q418" i="4" s="1"/>
  <c r="O482" i="4"/>
  <c r="Q482" i="4" s="1"/>
  <c r="U482" i="4" s="1"/>
  <c r="O107" i="4"/>
  <c r="Q107" i="4" s="1"/>
  <c r="U107" i="4" s="1"/>
  <c r="O171" i="4"/>
  <c r="Q171" i="4" s="1"/>
  <c r="U171" i="4" s="1"/>
  <c r="O299" i="4"/>
  <c r="Q299" i="4" s="1"/>
  <c r="U299" i="4" s="1"/>
  <c r="O363" i="4"/>
  <c r="Q363" i="4" s="1"/>
  <c r="U363" i="4" s="1"/>
  <c r="O491" i="4"/>
  <c r="Q491" i="4" s="1"/>
  <c r="O52" i="4"/>
  <c r="Q52" i="4" s="1"/>
  <c r="O180" i="4"/>
  <c r="Q180" i="4" s="1"/>
  <c r="O308" i="4"/>
  <c r="Q308" i="4" s="1"/>
  <c r="U308" i="4" s="1"/>
  <c r="O372" i="4"/>
  <c r="Q372" i="4" s="1"/>
  <c r="U372" i="4" s="1"/>
  <c r="O143" i="4"/>
  <c r="Q143" i="4" s="1"/>
  <c r="U143" i="4" s="1"/>
  <c r="O200" i="4"/>
  <c r="Q200" i="4" s="1"/>
  <c r="U200" i="4" s="1"/>
  <c r="O135" i="4"/>
  <c r="Q135" i="4" s="1"/>
  <c r="U135" i="4" s="1"/>
  <c r="O128" i="4"/>
  <c r="Q128" i="4" s="1"/>
  <c r="U128" i="4" s="1"/>
  <c r="O479" i="4"/>
  <c r="Q479" i="4" s="1"/>
  <c r="O63" i="4"/>
  <c r="Q63" i="4" s="1"/>
  <c r="U63" i="4" s="1"/>
  <c r="O471" i="4"/>
  <c r="Q471" i="4" s="1"/>
  <c r="U471" i="4" s="1"/>
  <c r="O503" i="4"/>
  <c r="Q503" i="4" s="1"/>
  <c r="U503" i="4" s="1"/>
  <c r="O208" i="4"/>
  <c r="Q208" i="4" s="1"/>
  <c r="U208" i="4" s="1"/>
  <c r="O79" i="4"/>
  <c r="Q79" i="4" s="1"/>
  <c r="U79" i="4" s="1"/>
  <c r="O406" i="4"/>
  <c r="Q406" i="4" s="1"/>
  <c r="O302" i="4"/>
  <c r="Q302" i="4" s="1"/>
  <c r="U302" i="4" s="1"/>
  <c r="O198" i="4"/>
  <c r="Q198" i="4" s="1"/>
  <c r="U198" i="4" s="1"/>
  <c r="O94" i="4"/>
  <c r="Q94" i="4" s="1"/>
  <c r="U94" i="4" s="1"/>
  <c r="O485" i="4"/>
  <c r="Q485" i="4" s="1"/>
  <c r="U485" i="4" s="1"/>
  <c r="O381" i="4"/>
  <c r="Q381" i="4" s="1"/>
  <c r="O277" i="4"/>
  <c r="Q277" i="4" s="1"/>
  <c r="U277" i="4" s="1"/>
  <c r="O173" i="4"/>
  <c r="Q173" i="4" s="1"/>
  <c r="U173" i="4" s="1"/>
  <c r="O69" i="4"/>
  <c r="Q69" i="4" s="1"/>
  <c r="U69" i="4" s="1"/>
  <c r="O476" i="4"/>
  <c r="Q476" i="4" s="1"/>
  <c r="U476" i="4" s="1"/>
  <c r="O356" i="4"/>
  <c r="Q356" i="4" s="1"/>
  <c r="U356" i="4" s="1"/>
  <c r="O188" i="4"/>
  <c r="Q188" i="4" s="1"/>
  <c r="U188" i="4" s="1"/>
  <c r="O28" i="4"/>
  <c r="O347" i="4"/>
  <c r="Q347" i="4" s="1"/>
  <c r="U347" i="4" s="1"/>
  <c r="O179" i="4"/>
  <c r="Q179" i="4" s="1"/>
  <c r="U179" i="4" s="1"/>
  <c r="O19" i="4"/>
  <c r="O338" i="4"/>
  <c r="Q338" i="4" s="1"/>
  <c r="U338" i="4" s="1"/>
  <c r="O170" i="4"/>
  <c r="Q170" i="4" s="1"/>
  <c r="U170" i="4" s="1"/>
  <c r="O10" i="4"/>
  <c r="O329" i="4"/>
  <c r="Q329" i="4" s="1"/>
  <c r="U329" i="4" s="1"/>
  <c r="O161" i="4"/>
  <c r="Q161" i="4" s="1"/>
  <c r="U161" i="4" s="1"/>
  <c r="O62" i="4"/>
  <c r="Q62" i="4" s="1"/>
  <c r="O445" i="4"/>
  <c r="Q445" i="4" s="1"/>
  <c r="U445" i="4" s="1"/>
  <c r="O341" i="4"/>
  <c r="Q341" i="4" s="1"/>
  <c r="U341" i="4" s="1"/>
  <c r="O237" i="4"/>
  <c r="Q237" i="4" s="1"/>
  <c r="O133" i="4"/>
  <c r="Q133" i="4" s="1"/>
  <c r="U133" i="4" s="1"/>
  <c r="O37" i="4"/>
  <c r="Q37" i="4" s="1"/>
  <c r="O436" i="4"/>
  <c r="Q436" i="4" s="1"/>
  <c r="U436" i="4" s="1"/>
  <c r="O292" i="4"/>
  <c r="Q292" i="4" s="1"/>
  <c r="U292" i="4" s="1"/>
  <c r="O124" i="4"/>
  <c r="Q124" i="4" s="1"/>
  <c r="O467" i="4"/>
  <c r="Q467" i="4" s="1"/>
  <c r="U467" i="4" s="1"/>
  <c r="O283" i="4"/>
  <c r="Q283" i="4" s="1"/>
  <c r="U283" i="4" s="1"/>
  <c r="O115" i="4"/>
  <c r="Q115" i="4" s="1"/>
  <c r="U115" i="4" s="1"/>
  <c r="O458" i="4"/>
  <c r="Q458" i="4" s="1"/>
  <c r="U458" i="4" s="1"/>
  <c r="O274" i="4"/>
  <c r="Q274" i="4" s="1"/>
  <c r="U274" i="4" s="1"/>
  <c r="O106" i="4"/>
  <c r="Q106" i="4" s="1"/>
  <c r="U106" i="4" s="1"/>
  <c r="O449" i="4"/>
  <c r="Q449" i="4" s="1"/>
  <c r="U449" i="4" s="1"/>
  <c r="O265" i="4"/>
  <c r="Q265" i="4" s="1"/>
  <c r="U265" i="4" s="1"/>
  <c r="O97" i="4"/>
  <c r="Q97" i="4" s="1"/>
  <c r="U97" i="4" s="1"/>
  <c r="O257" i="4"/>
  <c r="Q257" i="4" s="1"/>
  <c r="U257" i="4" s="1"/>
  <c r="O73" i="4"/>
  <c r="Q73" i="4" s="1"/>
  <c r="U73" i="4" s="1"/>
  <c r="O399" i="4"/>
  <c r="Q399" i="4" s="1"/>
  <c r="U399" i="4" s="1"/>
  <c r="O360" i="4"/>
  <c r="Q360" i="4" s="1"/>
  <c r="O423" i="4"/>
  <c r="Q423" i="4" s="1"/>
  <c r="U423" i="4" s="1"/>
  <c r="O288" i="4"/>
  <c r="Q288" i="4" s="1"/>
  <c r="U288" i="4" s="1"/>
  <c r="O263" i="4"/>
  <c r="Q263" i="4" s="1"/>
  <c r="U263" i="4" s="1"/>
  <c r="O223" i="4"/>
  <c r="Q223" i="4" s="1"/>
  <c r="U223" i="4" s="1"/>
  <c r="O120" i="4"/>
  <c r="Q120" i="4" s="1"/>
  <c r="U120" i="4" s="1"/>
  <c r="O119" i="4"/>
  <c r="Q119" i="4" s="1"/>
  <c r="U119" i="4" s="1"/>
  <c r="O368" i="4"/>
  <c r="Q368" i="4" s="1"/>
  <c r="U368" i="4" s="1"/>
  <c r="O463" i="4"/>
  <c r="Q463" i="4" s="1"/>
  <c r="U463" i="4" s="1"/>
  <c r="O446" i="4"/>
  <c r="Q446" i="4" s="1"/>
  <c r="U446" i="4" s="1"/>
  <c r="O342" i="4"/>
  <c r="Q342" i="4" s="1"/>
  <c r="O238" i="4"/>
  <c r="Q238" i="4" s="1"/>
  <c r="O134" i="4"/>
  <c r="Q134" i="4" s="1"/>
  <c r="U134" i="4" s="1"/>
  <c r="O30" i="4"/>
  <c r="Q30" i="4" s="1"/>
  <c r="U30" i="4" s="1"/>
  <c r="O421" i="4"/>
  <c r="Q421" i="4" s="1"/>
  <c r="U421" i="4" s="1"/>
  <c r="O317" i="4"/>
  <c r="Q317" i="4" s="1"/>
  <c r="U317" i="4" s="1"/>
  <c r="O213" i="4"/>
  <c r="Q213" i="4" s="1"/>
  <c r="O109" i="4"/>
  <c r="Q109" i="4" s="1"/>
  <c r="U109" i="4" s="1"/>
  <c r="O501" i="4"/>
  <c r="Q501" i="4" s="1"/>
  <c r="U501" i="4" s="1"/>
  <c r="O412" i="4"/>
  <c r="Q412" i="4" s="1"/>
  <c r="U412" i="4" s="1"/>
  <c r="O252" i="4"/>
  <c r="Q252" i="4" s="1"/>
  <c r="O92" i="4"/>
  <c r="Q92" i="4" s="1"/>
  <c r="U92" i="4" s="1"/>
  <c r="O411" i="4"/>
  <c r="Q411" i="4" s="1"/>
  <c r="U411" i="4" s="1"/>
  <c r="O243" i="4"/>
  <c r="Q243" i="4" s="1"/>
  <c r="U243" i="4" s="1"/>
  <c r="O83" i="4"/>
  <c r="Q83" i="4" s="1"/>
  <c r="U83" i="4" s="1"/>
  <c r="O402" i="4"/>
  <c r="Q402" i="4" s="1"/>
  <c r="U402" i="4" s="1"/>
  <c r="O234" i="4"/>
  <c r="Q234" i="4" s="1"/>
  <c r="O74" i="4"/>
  <c r="Q74" i="4" s="1"/>
  <c r="U74" i="4" s="1"/>
  <c r="O393" i="4"/>
  <c r="Q393" i="4" s="1"/>
  <c r="U393" i="4" s="1"/>
  <c r="O225" i="4"/>
  <c r="Q225" i="4" s="1"/>
  <c r="U225" i="4" s="1"/>
  <c r="O65" i="4"/>
  <c r="Q65" i="4" s="1"/>
  <c r="U65" i="4" s="1"/>
  <c r="Z63" i="1"/>
  <c r="Z64" i="1"/>
  <c r="Y108" i="1"/>
  <c r="Z65" i="1"/>
  <c r="Y109" i="1"/>
  <c r="Z61" i="1"/>
  <c r="J23" i="5" l="1"/>
  <c r="J19" i="5"/>
  <c r="K19" i="5" s="1"/>
  <c r="L19" i="5" s="1"/>
  <c r="J20" i="5"/>
  <c r="K20" i="5" s="1"/>
  <c r="L20" i="5" s="1"/>
  <c r="J21" i="5"/>
  <c r="J24" i="5"/>
  <c r="K24" i="5" s="1"/>
  <c r="L24" i="5" s="1"/>
  <c r="J25" i="5"/>
  <c r="K25" i="5" s="1"/>
  <c r="L25" i="5" s="1"/>
  <c r="J15" i="5"/>
  <c r="X15" i="5" s="1"/>
  <c r="J26" i="5"/>
  <c r="X26" i="5" s="1"/>
  <c r="J29" i="5"/>
  <c r="K29" i="5" s="1"/>
  <c r="L29" i="5" s="1"/>
  <c r="J32" i="5"/>
  <c r="X32" i="5" s="1"/>
  <c r="J16" i="5"/>
  <c r="X16" i="5" s="1"/>
  <c r="J27" i="5"/>
  <c r="X27" i="5" s="1"/>
  <c r="J22" i="5"/>
  <c r="X22" i="5" s="1"/>
  <c r="J18" i="5"/>
  <c r="K18" i="5" s="1"/>
  <c r="L18" i="5" s="1"/>
  <c r="J28" i="5"/>
  <c r="X28" i="5" s="1"/>
  <c r="J17" i="5"/>
  <c r="K17" i="5" s="1"/>
  <c r="L17" i="5" s="1"/>
  <c r="J30" i="5"/>
  <c r="X30" i="5" s="1"/>
  <c r="K31" i="5"/>
  <c r="L31" i="5" s="1"/>
  <c r="Q25" i="4"/>
  <c r="U25" i="4" s="1"/>
  <c r="AA25" i="4" s="1"/>
  <c r="P25" i="4"/>
  <c r="Q26" i="4"/>
  <c r="U26" i="4" s="1"/>
  <c r="P26" i="4"/>
  <c r="Q24" i="4"/>
  <c r="U24" i="4" s="1"/>
  <c r="AA24" i="4" s="1"/>
  <c r="P24" i="4"/>
  <c r="Q23" i="4"/>
  <c r="U23" i="4" s="1"/>
  <c r="AA23" i="4" s="1"/>
  <c r="P23" i="4"/>
  <c r="Q13" i="4"/>
  <c r="U13" i="4" s="1"/>
  <c r="P13" i="4"/>
  <c r="K21" i="5"/>
  <c r="L21" i="5" s="1"/>
  <c r="X21" i="5"/>
  <c r="K27" i="5"/>
  <c r="L27" i="5" s="1"/>
  <c r="K23" i="5"/>
  <c r="L23" i="5" s="1"/>
  <c r="X23" i="5"/>
  <c r="Q22" i="4"/>
  <c r="U22" i="4" s="1"/>
  <c r="AA22" i="4" s="1"/>
  <c r="P22" i="4"/>
  <c r="Q28" i="4"/>
  <c r="U28" i="4" s="1"/>
  <c r="AA28" i="4" s="1"/>
  <c r="P28" i="4"/>
  <c r="Q14" i="4"/>
  <c r="U14" i="4" s="1"/>
  <c r="AA14" i="4" s="1"/>
  <c r="P14" i="4"/>
  <c r="Q17" i="4"/>
  <c r="U17" i="4" s="1"/>
  <c r="AA17" i="4" s="1"/>
  <c r="P17" i="4"/>
  <c r="Q8" i="4"/>
  <c r="U8" i="4" s="1"/>
  <c r="AA8" i="4" s="1"/>
  <c r="P8" i="4"/>
  <c r="Q10" i="4"/>
  <c r="U10" i="4" s="1"/>
  <c r="AA10" i="4" s="1"/>
  <c r="P10" i="4"/>
  <c r="Q12" i="4"/>
  <c r="U12" i="4" s="1"/>
  <c r="AA12" i="4" s="1"/>
  <c r="P12" i="4"/>
  <c r="Q9" i="4"/>
  <c r="U9" i="4" s="1"/>
  <c r="AA9" i="4" s="1"/>
  <c r="P9" i="4"/>
  <c r="Q16" i="4"/>
  <c r="U16" i="4" s="1"/>
  <c r="AA16" i="4" s="1"/>
  <c r="P16" i="4"/>
  <c r="Q21" i="4"/>
  <c r="U21" i="4" s="1"/>
  <c r="AA21" i="4" s="1"/>
  <c r="P21" i="4"/>
  <c r="Q18" i="4"/>
  <c r="U18" i="4" s="1"/>
  <c r="AA18" i="4" s="1"/>
  <c r="P18" i="4"/>
  <c r="Q19" i="4"/>
  <c r="U19" i="4" s="1"/>
  <c r="AA19" i="4" s="1"/>
  <c r="P19" i="4"/>
  <c r="Q27" i="4"/>
  <c r="U27" i="4" s="1"/>
  <c r="AA27" i="4" s="1"/>
  <c r="P27" i="4"/>
  <c r="Q20" i="4"/>
  <c r="U20" i="4" s="1"/>
  <c r="P20" i="4"/>
  <c r="Q11" i="4"/>
  <c r="U11" i="4" s="1"/>
  <c r="AA11" i="4" s="1"/>
  <c r="P11" i="4"/>
  <c r="Q15" i="4"/>
  <c r="U15" i="4" s="1"/>
  <c r="AA15" i="4" s="1"/>
  <c r="P15" i="4"/>
  <c r="Q7" i="4"/>
  <c r="I8" i="5"/>
  <c r="J14" i="5"/>
  <c r="X14" i="5" s="1"/>
  <c r="AA289" i="4"/>
  <c r="AA169" i="4"/>
  <c r="AA395" i="4"/>
  <c r="AA254" i="4"/>
  <c r="AA405" i="4"/>
  <c r="AA223" i="4"/>
  <c r="AA476" i="4"/>
  <c r="AA446" i="4"/>
  <c r="AA179" i="4"/>
  <c r="AA369" i="4"/>
  <c r="AA438" i="4"/>
  <c r="AA450" i="4"/>
  <c r="AA496" i="4"/>
  <c r="O508" i="4"/>
  <c r="AA374" i="4"/>
  <c r="AA500" i="4"/>
  <c r="AA362" i="4"/>
  <c r="AA167" i="4"/>
  <c r="AA107" i="4"/>
  <c r="AA387" i="4"/>
  <c r="AA396" i="4"/>
  <c r="AA459" i="4"/>
  <c r="AA127" i="4"/>
  <c r="AA502" i="4"/>
  <c r="AA468" i="4"/>
  <c r="AA430" i="4"/>
  <c r="AA477" i="4"/>
  <c r="AA447" i="4"/>
  <c r="AA101" i="4"/>
  <c r="AA159" i="4"/>
  <c r="AA441" i="4"/>
  <c r="AA176" i="4"/>
  <c r="AA227" i="4"/>
  <c r="AA366" i="4"/>
  <c r="AA208" i="4"/>
  <c r="AA443" i="4"/>
  <c r="AA341" i="4"/>
  <c r="AA96" i="4"/>
  <c r="AA456" i="4"/>
  <c r="AA422" i="4"/>
  <c r="AA413" i="4"/>
  <c r="AA332" i="4"/>
  <c r="AA439" i="4"/>
  <c r="AA323" i="4"/>
  <c r="AA216" i="4"/>
  <c r="AA335" i="4"/>
  <c r="AA86" i="4"/>
  <c r="AA94" i="4"/>
  <c r="AA404" i="4"/>
  <c r="AA504" i="4"/>
  <c r="AA473" i="4"/>
  <c r="AA103" i="4"/>
  <c r="AA80" i="4"/>
  <c r="AA222" i="4"/>
  <c r="AA398" i="4"/>
  <c r="AA352" i="4"/>
  <c r="AA435" i="4"/>
  <c r="AA432" i="4"/>
  <c r="AA150" i="4"/>
  <c r="AA414" i="4"/>
  <c r="AA210" i="4"/>
  <c r="AA128" i="4"/>
  <c r="AA357" i="4"/>
  <c r="AA126" i="4"/>
  <c r="AA461" i="4"/>
  <c r="AA130" i="4"/>
  <c r="AA370" i="4"/>
  <c r="AA250" i="4"/>
  <c r="AA343" i="4"/>
  <c r="AA465" i="4"/>
  <c r="AA367" i="4"/>
  <c r="AA397" i="4"/>
  <c r="AA302" i="4"/>
  <c r="AA182" i="4"/>
  <c r="AA203" i="4"/>
  <c r="AA113" i="4"/>
  <c r="AA76" i="4"/>
  <c r="AA260" i="4"/>
  <c r="AA220" i="4"/>
  <c r="AA110" i="4"/>
  <c r="AA480" i="4"/>
  <c r="AA148" i="4"/>
  <c r="AA494" i="4"/>
  <c r="AA433" i="4"/>
  <c r="AA231" i="4"/>
  <c r="AA165" i="4"/>
  <c r="AA186" i="4"/>
  <c r="AA455" i="4"/>
  <c r="AA51" i="4"/>
  <c r="AA267" i="4"/>
  <c r="AA54" i="4"/>
  <c r="AA168" i="4"/>
  <c r="AA214" i="4"/>
  <c r="AA416" i="4"/>
  <c r="AA436" i="4"/>
  <c r="AA469" i="4"/>
  <c r="AA442" i="4"/>
  <c r="AA306" i="4"/>
  <c r="AA92" i="4"/>
  <c r="AA408" i="4"/>
  <c r="AA415" i="4"/>
  <c r="AA392" i="4"/>
  <c r="AA69" i="4"/>
  <c r="AA505" i="4"/>
  <c r="AA363" i="4"/>
  <c r="AA279" i="4"/>
  <c r="AA115" i="4"/>
  <c r="AA372" i="4"/>
  <c r="AA122" i="4"/>
  <c r="AA131" i="4"/>
  <c r="AA475" i="4"/>
  <c r="AA140" i="4"/>
  <c r="AA35" i="4"/>
  <c r="AA350" i="4"/>
  <c r="AA185" i="4"/>
  <c r="AA345" i="4"/>
  <c r="AA379" i="4"/>
  <c r="AA448" i="4"/>
  <c r="AA44" i="4"/>
  <c r="AA212" i="4"/>
  <c r="AA190" i="4"/>
  <c r="AA39" i="4"/>
  <c r="AA53" i="4"/>
  <c r="AA354" i="4"/>
  <c r="AA464" i="4"/>
  <c r="AA63" i="4"/>
  <c r="AA183" i="4"/>
  <c r="AA161" i="4"/>
  <c r="AA188" i="4"/>
  <c r="AA412" i="4"/>
  <c r="AA264" i="4"/>
  <c r="AA268" i="4"/>
  <c r="AA290" i="4"/>
  <c r="AA317" i="4"/>
  <c r="AA294" i="4"/>
  <c r="AA322" i="4"/>
  <c r="AA340" i="4"/>
  <c r="AA248" i="4"/>
  <c r="AA471" i="4"/>
  <c r="AA277" i="4"/>
  <c r="AA272" i="4"/>
  <c r="AA157" i="4"/>
  <c r="AA293" i="4"/>
  <c r="AA215" i="4"/>
  <c r="AA163" i="4"/>
  <c r="AA488" i="4"/>
  <c r="AA175" i="4"/>
  <c r="AA313" i="4"/>
  <c r="AA349" i="4"/>
  <c r="AA200" i="4"/>
  <c r="AA77" i="4"/>
  <c r="AA49" i="4"/>
  <c r="AA121" i="4"/>
  <c r="AA139" i="4"/>
  <c r="AA308" i="4"/>
  <c r="AA58" i="4"/>
  <c r="AA478" i="4"/>
  <c r="AA492" i="4"/>
  <c r="AA281" i="4"/>
  <c r="AA85" i="4"/>
  <c r="AA33" i="4"/>
  <c r="AA67" i="4"/>
  <c r="AA403" i="4"/>
  <c r="AA138" i="4"/>
  <c r="AA247" i="4"/>
  <c r="AA309" i="4"/>
  <c r="AA116" i="4"/>
  <c r="AA206" i="4"/>
  <c r="AA98" i="4"/>
  <c r="AA172" i="4"/>
  <c r="AA490" i="4"/>
  <c r="AA385" i="4"/>
  <c r="AA394" i="4"/>
  <c r="AA466" i="4"/>
  <c r="AA189" i="4"/>
  <c r="AA326" i="4"/>
  <c r="AA56" i="4"/>
  <c r="AA346" i="4"/>
  <c r="AA269" i="4"/>
  <c r="AA501" i="4"/>
  <c r="AA171" i="4"/>
  <c r="AA283" i="4"/>
  <c r="AA462" i="4"/>
  <c r="AA375" i="4"/>
  <c r="AA143" i="4"/>
  <c r="AA278" i="4"/>
  <c r="AA235" i="4"/>
  <c r="AA419" i="4"/>
  <c r="AA120" i="4"/>
  <c r="AA299" i="4"/>
  <c r="AA437" i="4"/>
  <c r="AA336" i="4"/>
  <c r="AA66" i="4"/>
  <c r="AA226" i="4"/>
  <c r="AA166" i="4"/>
  <c r="AA359" i="4"/>
  <c r="AA325" i="4"/>
  <c r="AA93" i="4"/>
  <c r="AA156" i="4"/>
  <c r="AA421" i="4"/>
  <c r="AA428" i="4"/>
  <c r="AA303" i="4"/>
  <c r="AA424" i="4"/>
  <c r="AA244" i="4"/>
  <c r="AA224" i="4"/>
  <c r="AA30" i="4"/>
  <c r="AA57" i="4"/>
  <c r="AA84" i="4"/>
  <c r="AA506" i="4"/>
  <c r="AA497" i="4"/>
  <c r="AA243" i="4"/>
  <c r="AA384" i="4"/>
  <c r="AA233" i="4"/>
  <c r="AA304" i="4"/>
  <c r="AA253" i="4"/>
  <c r="AA410" i="4"/>
  <c r="AA217" i="4"/>
  <c r="AA46" i="4"/>
  <c r="AA75" i="4"/>
  <c r="AA347" i="4"/>
  <c r="AA467" i="4"/>
  <c r="AA399" i="4"/>
  <c r="AA407" i="4"/>
  <c r="AA286" i="4"/>
  <c r="AA493" i="4"/>
  <c r="AA315" i="4"/>
  <c r="AA276" i="4"/>
  <c r="AA136" i="4"/>
  <c r="AA273" i="4"/>
  <c r="AA193" i="4"/>
  <c r="AA297" i="4"/>
  <c r="U330" i="4"/>
  <c r="U334" i="4"/>
  <c r="U291" i="4"/>
  <c r="U234" i="4"/>
  <c r="U238" i="4"/>
  <c r="AA32" i="4"/>
  <c r="AA123" i="4"/>
  <c r="AA246" i="4"/>
  <c r="U201" i="4"/>
  <c r="U495" i="4"/>
  <c r="U251" i="4"/>
  <c r="U364" i="4"/>
  <c r="U72" i="4"/>
  <c r="U426" i="4"/>
  <c r="U34" i="4"/>
  <c r="U43" i="4"/>
  <c r="U52" i="4"/>
  <c r="U59" i="4"/>
  <c r="U241" i="4"/>
  <c r="U259" i="4"/>
  <c r="U331" i="4"/>
  <c r="U284" i="4"/>
  <c r="AA239" i="4"/>
  <c r="AA320" i="4"/>
  <c r="AA195" i="4"/>
  <c r="U498" i="4"/>
  <c r="U219" i="4"/>
  <c r="U68" i="4"/>
  <c r="U89" i="4"/>
  <c r="U196" i="4"/>
  <c r="AA196" i="4" s="1"/>
  <c r="U305" i="4"/>
  <c r="U314" i="4"/>
  <c r="U377" i="4"/>
  <c r="AA377" i="4" s="1"/>
  <c r="U386" i="4"/>
  <c r="U141" i="4"/>
  <c r="AA382" i="4"/>
  <c r="AA282" i="4"/>
  <c r="AA187" i="4"/>
  <c r="U129" i="4"/>
  <c r="U228" i="4"/>
  <c r="U237" i="4"/>
  <c r="U262" i="4"/>
  <c r="U40" i="4"/>
  <c r="U483" i="4"/>
  <c r="U153" i="4"/>
  <c r="U162" i="4"/>
  <c r="U180" i="4"/>
  <c r="U125" i="4"/>
  <c r="U333" i="4"/>
  <c r="U378" i="4"/>
  <c r="U95" i="4"/>
  <c r="U184" i="4"/>
  <c r="U191" i="4"/>
  <c r="U62" i="4"/>
  <c r="U425" i="4"/>
  <c r="U197" i="4"/>
  <c r="U491" i="4"/>
  <c r="U213" i="4"/>
  <c r="U221" i="4"/>
  <c r="AA482" i="4"/>
  <c r="AA261" i="4"/>
  <c r="AA258" i="4"/>
  <c r="U160" i="4"/>
  <c r="U400" i="4"/>
  <c r="U344" i="4"/>
  <c r="U37" i="4"/>
  <c r="U479" i="4"/>
  <c r="U300" i="4"/>
  <c r="AA70" i="4"/>
  <c r="AA487" i="4"/>
  <c r="U147" i="4"/>
  <c r="U71" i="4"/>
  <c r="U457" i="4"/>
  <c r="U312" i="4"/>
  <c r="U287" i="4"/>
  <c r="U252" i="4"/>
  <c r="U99" i="4"/>
  <c r="U78" i="4"/>
  <c r="U124" i="4"/>
  <c r="U311" i="4"/>
  <c r="U104" i="4"/>
  <c r="U391" i="4"/>
  <c r="U256" i="4"/>
  <c r="AA470" i="4"/>
  <c r="AA245" i="4"/>
  <c r="AA270" i="4"/>
  <c r="U420" i="4"/>
  <c r="U105" i="4"/>
  <c r="U154" i="4"/>
  <c r="U489" i="4"/>
  <c r="U87" i="4"/>
  <c r="U342" i="4"/>
  <c r="U360" i="4"/>
  <c r="U192" i="4"/>
  <c r="U118" i="4"/>
  <c r="U484" i="4"/>
  <c r="U207" i="4"/>
  <c r="U218" i="4"/>
  <c r="U236" i="4"/>
  <c r="U181" i="4"/>
  <c r="U418" i="4"/>
  <c r="U427" i="4"/>
  <c r="U381" i="4"/>
  <c r="U406" i="4"/>
  <c r="U149" i="4"/>
  <c r="U174" i="4"/>
  <c r="U151" i="4"/>
  <c r="U229" i="4"/>
  <c r="AA458" i="4"/>
  <c r="AA114" i="4"/>
  <c r="AA423" i="4"/>
  <c r="AA146" i="4"/>
  <c r="AA36" i="4"/>
  <c r="AA45" i="4"/>
  <c r="AA296" i="4"/>
  <c r="AA434" i="4"/>
  <c r="AA90" i="4"/>
  <c r="AA463" i="4"/>
  <c r="AA265" i="4"/>
  <c r="AA109" i="4"/>
  <c r="AA225" i="4"/>
  <c r="AA209" i="4"/>
  <c r="AA108" i="4"/>
  <c r="AA409" i="4"/>
  <c r="AA274" i="4"/>
  <c r="AA55" i="4"/>
  <c r="AA451" i="4"/>
  <c r="AA499" i="4"/>
  <c r="AA211" i="4"/>
  <c r="AA324" i="4"/>
  <c r="AA38" i="4"/>
  <c r="AA64" i="4"/>
  <c r="AA202" i="4"/>
  <c r="AA198" i="4"/>
  <c r="AA337" i="4"/>
  <c r="AA301" i="4"/>
  <c r="AA31" i="4"/>
  <c r="AA445" i="4"/>
  <c r="AA376" i="4"/>
  <c r="AA79" i="4"/>
  <c r="AA280" i="4"/>
  <c r="AA112" i="4"/>
  <c r="AA481" i="4"/>
  <c r="AA285" i="4"/>
  <c r="AA292" i="4"/>
  <c r="AA142" i="4"/>
  <c r="AA310" i="4"/>
  <c r="AA298" i="4"/>
  <c r="AA417" i="4"/>
  <c r="AA42" i="4"/>
  <c r="AA361" i="4"/>
  <c r="AA73" i="4"/>
  <c r="AA474" i="4"/>
  <c r="AA119" i="4"/>
  <c r="AA449" i="4"/>
  <c r="AA102" i="4"/>
  <c r="AA81" i="4"/>
  <c r="AA348" i="4"/>
  <c r="AA440" i="4"/>
  <c r="AA453" i="4"/>
  <c r="AA242" i="4"/>
  <c r="AA327" i="4"/>
  <c r="AA249" i="4"/>
  <c r="AA48" i="4"/>
  <c r="AA485" i="4"/>
  <c r="AA472" i="4"/>
  <c r="AA232" i="4"/>
  <c r="AA117" i="4"/>
  <c r="AA144" i="4"/>
  <c r="AA240" i="4"/>
  <c r="AA263" i="4"/>
  <c r="AA383" i="4"/>
  <c r="AA355" i="4"/>
  <c r="AA111" i="4"/>
  <c r="AA178" i="4"/>
  <c r="AA338" i="4"/>
  <c r="AA100" i="4"/>
  <c r="AA255" i="4"/>
  <c r="AA170" i="4"/>
  <c r="AA65" i="4"/>
  <c r="AA155" i="4"/>
  <c r="AA328" i="4"/>
  <c r="AA74" i="4"/>
  <c r="AA275" i="4"/>
  <c r="AA152" i="4"/>
  <c r="AA358" i="4"/>
  <c r="AA137" i="4"/>
  <c r="AA402" i="4"/>
  <c r="AA164" i="4"/>
  <c r="AA365" i="4"/>
  <c r="AA368" i="4"/>
  <c r="AA47" i="4"/>
  <c r="AA88" i="4"/>
  <c r="AA295" i="4"/>
  <c r="AA82" i="4"/>
  <c r="AA429" i="4"/>
  <c r="AA503" i="4"/>
  <c r="AA97" i="4"/>
  <c r="AA351" i="4"/>
  <c r="AA401" i="4"/>
  <c r="AA373" i="4"/>
  <c r="AA318" i="4"/>
  <c r="AA393" i="4"/>
  <c r="AA134" i="4"/>
  <c r="AA307" i="4"/>
  <c r="AA316" i="4"/>
  <c r="AA411" i="4"/>
  <c r="AA390" i="4"/>
  <c r="AA288" i="4"/>
  <c r="AA339" i="4"/>
  <c r="AA321" i="4"/>
  <c r="AA132" i="4"/>
  <c r="AA266" i="4"/>
  <c r="AA83" i="4"/>
  <c r="AA389" i="4"/>
  <c r="AA452" i="4"/>
  <c r="AA329" i="4"/>
  <c r="AA91" i="4"/>
  <c r="AA356" i="4"/>
  <c r="AA173" i="4"/>
  <c r="AA454" i="4"/>
  <c r="AA135" i="4"/>
  <c r="AA199" i="4"/>
  <c r="AA145" i="4"/>
  <c r="AA205" i="4"/>
  <c r="AA319" i="4"/>
  <c r="AA431" i="4"/>
  <c r="AA158" i="4"/>
  <c r="AA371" i="4"/>
  <c r="AA388" i="4"/>
  <c r="AA460" i="4"/>
  <c r="AA194" i="4"/>
  <c r="AA230" i="4"/>
  <c r="AA486" i="4"/>
  <c r="AA257" i="4"/>
  <c r="AA444" i="4"/>
  <c r="AA353" i="4"/>
  <c r="AA177" i="4"/>
  <c r="AA133" i="4"/>
  <c r="AA380" i="4"/>
  <c r="AA204" i="4"/>
  <c r="AA106" i="4"/>
  <c r="AA41" i="4"/>
  <c r="AA271" i="4"/>
  <c r="N60" i="1"/>
  <c r="N61" i="1" s="1"/>
  <c r="L60" i="1"/>
  <c r="L59" i="1"/>
  <c r="M59" i="1" s="1"/>
  <c r="L58" i="1"/>
  <c r="M58" i="1" s="1"/>
  <c r="X24" i="5" l="1"/>
  <c r="K15" i="5"/>
  <c r="L15" i="5" s="1"/>
  <c r="Z78" i="1"/>
  <c r="K2" i="11"/>
  <c r="X19" i="5"/>
  <c r="X25" i="5"/>
  <c r="X17" i="5"/>
  <c r="X29" i="5"/>
  <c r="X20" i="5"/>
  <c r="K32" i="5"/>
  <c r="L32" i="5" s="1"/>
  <c r="M31" i="5"/>
  <c r="O31" i="5" s="1"/>
  <c r="Y31" i="5" s="1"/>
  <c r="K28" i="5"/>
  <c r="L28" i="5" s="1"/>
  <c r="K16" i="5"/>
  <c r="L16" i="5" s="1"/>
  <c r="X18" i="5"/>
  <c r="K30" i="5"/>
  <c r="L30" i="5" s="1"/>
  <c r="K26" i="5"/>
  <c r="L26" i="5" s="1"/>
  <c r="K22" i="5"/>
  <c r="N13" i="9"/>
  <c r="P13" i="9" s="1"/>
  <c r="U7" i="4"/>
  <c r="AA7" i="4" s="1"/>
  <c r="BA6" i="4"/>
  <c r="M23" i="5"/>
  <c r="M17" i="5"/>
  <c r="M18" i="5"/>
  <c r="M25" i="5"/>
  <c r="M27" i="5"/>
  <c r="M19" i="5"/>
  <c r="M21" i="5"/>
  <c r="M24" i="5"/>
  <c r="M20" i="5"/>
  <c r="M29" i="5"/>
  <c r="K14" i="5"/>
  <c r="L14" i="5" s="1"/>
  <c r="R14" i="5" s="1"/>
  <c r="AB531" i="4"/>
  <c r="AB532" i="4" s="1"/>
  <c r="AB534" i="4" s="1"/>
  <c r="AB535" i="4" s="1"/>
  <c r="Q508" i="4"/>
  <c r="AU511" i="4" s="1"/>
  <c r="BT10" i="4" s="1"/>
  <c r="AA287" i="4"/>
  <c r="AA160" i="4"/>
  <c r="AA420" i="4"/>
  <c r="AA251" i="4"/>
  <c r="AA333" i="4"/>
  <c r="AA498" i="4"/>
  <c r="AA237" i="4"/>
  <c r="AA229" i="4"/>
  <c r="AA484" i="4"/>
  <c r="AA89" i="4"/>
  <c r="AA105" i="4"/>
  <c r="AA34" i="4"/>
  <c r="AA43" i="4"/>
  <c r="AA400" i="4"/>
  <c r="AA234" i="4"/>
  <c r="AA344" i="4"/>
  <c r="AA259" i="4"/>
  <c r="AA78" i="4"/>
  <c r="AA364" i="4"/>
  <c r="AA300" i="4"/>
  <c r="AA124" i="4"/>
  <c r="AA330" i="4"/>
  <c r="AA256" i="4"/>
  <c r="AA291" i="4"/>
  <c r="AA118" i="4"/>
  <c r="AA207" i="4"/>
  <c r="AA154" i="4"/>
  <c r="AA104" i="4"/>
  <c r="AA386" i="4"/>
  <c r="AA495" i="4"/>
  <c r="AA334" i="4"/>
  <c r="AA406" i="4"/>
  <c r="AA312" i="4"/>
  <c r="AA26" i="4"/>
  <c r="AA197" i="4"/>
  <c r="AA228" i="4"/>
  <c r="AA52" i="4"/>
  <c r="AA201" i="4"/>
  <c r="AA457" i="4"/>
  <c r="AA425" i="4"/>
  <c r="AA314" i="4"/>
  <c r="AA129" i="4"/>
  <c r="AA238" i="4"/>
  <c r="AA360" i="4"/>
  <c r="AA479" i="4"/>
  <c r="AA191" i="4"/>
  <c r="AA153" i="4"/>
  <c r="AA426" i="4"/>
  <c r="AA99" i="4"/>
  <c r="AA72" i="4"/>
  <c r="AA151" i="4"/>
  <c r="AA236" i="4"/>
  <c r="AA87" i="4"/>
  <c r="AA252" i="4"/>
  <c r="AA95" i="4"/>
  <c r="AA40" i="4"/>
  <c r="AA68" i="4"/>
  <c r="AA311" i="4"/>
  <c r="AA174" i="4"/>
  <c r="AA391" i="4"/>
  <c r="AA213" i="4"/>
  <c r="AA141" i="4"/>
  <c r="AA219" i="4"/>
  <c r="AA13" i="4"/>
  <c r="AA342" i="4"/>
  <c r="AA71" i="4"/>
  <c r="AA125" i="4"/>
  <c r="AA147" i="4"/>
  <c r="AA284" i="4"/>
  <c r="AA184" i="4"/>
  <c r="AA59" i="4"/>
  <c r="AA381" i="4"/>
  <c r="AA37" i="4"/>
  <c r="AA483" i="4"/>
  <c r="AA331" i="4"/>
  <c r="AA491" i="4"/>
  <c r="AA20" i="4"/>
  <c r="AA305" i="4"/>
  <c r="AA427" i="4"/>
  <c r="AA218" i="4"/>
  <c r="AA192" i="4"/>
  <c r="AA489" i="4"/>
  <c r="AA221" i="4"/>
  <c r="AA180" i="4"/>
  <c r="AA149" i="4"/>
  <c r="AA418" i="4"/>
  <c r="AA62" i="4"/>
  <c r="AA378" i="4"/>
  <c r="AA162" i="4"/>
  <c r="AA262" i="4"/>
  <c r="AA181" i="4"/>
  <c r="AA241" i="4"/>
  <c r="M60" i="1"/>
  <c r="L61" i="1"/>
  <c r="M72" i="1" s="1"/>
  <c r="M15" i="5" l="1"/>
  <c r="BH6" i="4"/>
  <c r="P2" i="11"/>
  <c r="M73" i="1"/>
  <c r="G2" i="11" s="1"/>
  <c r="F2" i="11"/>
  <c r="M32" i="5"/>
  <c r="O32" i="5" s="1"/>
  <c r="Y32" i="5" s="1"/>
  <c r="M28" i="5"/>
  <c r="O28" i="5" s="1"/>
  <c r="Y28" i="5" s="1"/>
  <c r="N31" i="5"/>
  <c r="M26" i="5"/>
  <c r="O26" i="5" s="1"/>
  <c r="Y26" i="5" s="1"/>
  <c r="M16" i="5"/>
  <c r="N16" i="5" s="1"/>
  <c r="M30" i="5"/>
  <c r="N30" i="5" s="1"/>
  <c r="L22" i="5"/>
  <c r="M22" i="5"/>
  <c r="N14" i="9"/>
  <c r="P14" i="9" s="1"/>
  <c r="N19" i="9" s="1"/>
  <c r="AB528" i="4"/>
  <c r="AB9" i="4" s="1"/>
  <c r="U508" i="4"/>
  <c r="U14" i="5"/>
  <c r="S14" i="5"/>
  <c r="P31" i="5"/>
  <c r="Q31" i="5" s="1"/>
  <c r="O23" i="5"/>
  <c r="Y23" i="5" s="1"/>
  <c r="N23" i="5"/>
  <c r="O29" i="5"/>
  <c r="P29" i="5" s="1"/>
  <c r="Q29" i="5" s="1"/>
  <c r="N29" i="5"/>
  <c r="O25" i="5"/>
  <c r="P25" i="5" s="1"/>
  <c r="Q25" i="5" s="1"/>
  <c r="N25" i="5"/>
  <c r="O20" i="5"/>
  <c r="Y20" i="5" s="1"/>
  <c r="N20" i="5"/>
  <c r="O19" i="5"/>
  <c r="Y19" i="5" s="1"/>
  <c r="N19" i="5"/>
  <c r="O18" i="5"/>
  <c r="P18" i="5" s="1"/>
  <c r="Q18" i="5" s="1"/>
  <c r="N18" i="5"/>
  <c r="N28" i="5"/>
  <c r="O24" i="5"/>
  <c r="Y24" i="5" s="1"/>
  <c r="N24" i="5"/>
  <c r="O27" i="5"/>
  <c r="P27" i="5" s="1"/>
  <c r="Q27" i="5" s="1"/>
  <c r="N27" i="5"/>
  <c r="O17" i="5"/>
  <c r="P17" i="5" s="1"/>
  <c r="Q17" i="5" s="1"/>
  <c r="N17" i="5"/>
  <c r="O21" i="5"/>
  <c r="Y21" i="5" s="1"/>
  <c r="N21" i="5"/>
  <c r="O15" i="5"/>
  <c r="Y15" i="5" s="1"/>
  <c r="N15" i="5"/>
  <c r="M14" i="5"/>
  <c r="BD12" i="4"/>
  <c r="BT11" i="4"/>
  <c r="BT12" i="4" s="1"/>
  <c r="BD13" i="4"/>
  <c r="AA509" i="4"/>
  <c r="M63" i="1"/>
  <c r="M64" i="1"/>
  <c r="L108" i="1"/>
  <c r="M65" i="1"/>
  <c r="N63" i="1"/>
  <c r="Z66" i="1"/>
  <c r="M61" i="1"/>
  <c r="L109" i="1"/>
  <c r="N32" i="5" l="1"/>
  <c r="O16" i="5"/>
  <c r="P16" i="5" s="1"/>
  <c r="Q16" i="5" s="1"/>
  <c r="M78" i="1"/>
  <c r="O30" i="5"/>
  <c r="Y30" i="5" s="1"/>
  <c r="N26" i="5"/>
  <c r="O22" i="5"/>
  <c r="N22" i="5"/>
  <c r="Q113" i="1"/>
  <c r="AB13" i="4"/>
  <c r="G13" i="9"/>
  <c r="AB70" i="4"/>
  <c r="AC70" i="4" s="1"/>
  <c r="AD70" i="4" s="1"/>
  <c r="AB124" i="4"/>
  <c r="AC124" i="4" s="1"/>
  <c r="AD124" i="4" s="1"/>
  <c r="AB180" i="4"/>
  <c r="AC180" i="4" s="1"/>
  <c r="AD180" i="4" s="1"/>
  <c r="AB483" i="4"/>
  <c r="AC483" i="4" s="1"/>
  <c r="AD483" i="4" s="1"/>
  <c r="AB251" i="4"/>
  <c r="AC251" i="4" s="1"/>
  <c r="AD251" i="4" s="1"/>
  <c r="AB314" i="4"/>
  <c r="AC314" i="4" s="1"/>
  <c r="AD314" i="4" s="1"/>
  <c r="AB99" i="4"/>
  <c r="AC99" i="4" s="1"/>
  <c r="AD99" i="4" s="1"/>
  <c r="AB174" i="4"/>
  <c r="AC174" i="4" s="1"/>
  <c r="AD174" i="4" s="1"/>
  <c r="AB191" i="4"/>
  <c r="AC191" i="4" s="1"/>
  <c r="AD191" i="4" s="1"/>
  <c r="AB252" i="4"/>
  <c r="AC252" i="4" s="1"/>
  <c r="AD252" i="4" s="1"/>
  <c r="AB125" i="4"/>
  <c r="AC125" i="4" s="1"/>
  <c r="AD125" i="4" s="1"/>
  <c r="AB218" i="4"/>
  <c r="AC218" i="4" s="1"/>
  <c r="AD218" i="4" s="1"/>
  <c r="AB213" i="4"/>
  <c r="AC213" i="4" s="1"/>
  <c r="AD213" i="4" s="1"/>
  <c r="AB105" i="4"/>
  <c r="AC105" i="4" s="1"/>
  <c r="AD105" i="4" s="1"/>
  <c r="AB287" i="4"/>
  <c r="AC287" i="4" s="1"/>
  <c r="AD287" i="4" s="1"/>
  <c r="AB406" i="4"/>
  <c r="AC406" i="4" s="1"/>
  <c r="AD406" i="4" s="1"/>
  <c r="AB426" i="4"/>
  <c r="AC426" i="4" s="1"/>
  <c r="AD426" i="4" s="1"/>
  <c r="AB391" i="4"/>
  <c r="AC391" i="4" s="1"/>
  <c r="AD391" i="4" s="1"/>
  <c r="AB333" i="4"/>
  <c r="AC333" i="4" s="1"/>
  <c r="AD333" i="4" s="1"/>
  <c r="AB201" i="4"/>
  <c r="AC201" i="4" s="1"/>
  <c r="AD201" i="4" s="1"/>
  <c r="AB344" i="4"/>
  <c r="AC344" i="4" s="1"/>
  <c r="AD344" i="4" s="1"/>
  <c r="AB104" i="4"/>
  <c r="AC104" i="4" s="1"/>
  <c r="AD104" i="4" s="1"/>
  <c r="AB342" i="4"/>
  <c r="AC342" i="4" s="1"/>
  <c r="AD342" i="4" s="1"/>
  <c r="AB259" i="4"/>
  <c r="AC259" i="4" s="1"/>
  <c r="AD259" i="4" s="1"/>
  <c r="AB479" i="4"/>
  <c r="AC479" i="4" s="1"/>
  <c r="AD479" i="4" s="1"/>
  <c r="AB141" i="4"/>
  <c r="AC141" i="4" s="1"/>
  <c r="AD141" i="4" s="1"/>
  <c r="AB305" i="4"/>
  <c r="AC305" i="4" s="1"/>
  <c r="AD305" i="4" s="1"/>
  <c r="AB377" i="4"/>
  <c r="AC377" i="4" s="1"/>
  <c r="AD377" i="4" s="1"/>
  <c r="AB425" i="4"/>
  <c r="AC425" i="4" s="1"/>
  <c r="AD425" i="4" s="1"/>
  <c r="AB151" i="4"/>
  <c r="AC151" i="4" s="1"/>
  <c r="AD151" i="4" s="1"/>
  <c r="AB495" i="4"/>
  <c r="AC495" i="4" s="1"/>
  <c r="AD495" i="4" s="1"/>
  <c r="AB219" i="4"/>
  <c r="AC219" i="4" s="1"/>
  <c r="AD219" i="4" s="1"/>
  <c r="AB420" i="4"/>
  <c r="AC420" i="4" s="1"/>
  <c r="AD420" i="4" s="1"/>
  <c r="AB78" i="4"/>
  <c r="AC78" i="4" s="1"/>
  <c r="AD78" i="4" s="1"/>
  <c r="AB489" i="4"/>
  <c r="AC489" i="4" s="1"/>
  <c r="AD489" i="4" s="1"/>
  <c r="AB228" i="4"/>
  <c r="AC228" i="4" s="1"/>
  <c r="AD228" i="4" s="1"/>
  <c r="AB291" i="4"/>
  <c r="AC291" i="4" s="1"/>
  <c r="AD291" i="4" s="1"/>
  <c r="AB153" i="4"/>
  <c r="AC153" i="4" s="1"/>
  <c r="AD153" i="4" s="1"/>
  <c r="AB162" i="4"/>
  <c r="AC162" i="4" s="1"/>
  <c r="AD162" i="4" s="1"/>
  <c r="AB207" i="4"/>
  <c r="AC207" i="4" s="1"/>
  <c r="AD207" i="4" s="1"/>
  <c r="AB129" i="4"/>
  <c r="AC129" i="4" s="1"/>
  <c r="AD129" i="4" s="1"/>
  <c r="AB87" i="4"/>
  <c r="AC87" i="4" s="1"/>
  <c r="AD87" i="4" s="1"/>
  <c r="AB95" i="4"/>
  <c r="AC95" i="4" s="1"/>
  <c r="AD95" i="4" s="1"/>
  <c r="AB256" i="4"/>
  <c r="AC256" i="4" s="1"/>
  <c r="AD256" i="4" s="1"/>
  <c r="AB236" i="4"/>
  <c r="AC236" i="4" s="1"/>
  <c r="AD236" i="4" s="1"/>
  <c r="AB378" i="4"/>
  <c r="AC378" i="4" s="1"/>
  <c r="AD378" i="4" s="1"/>
  <c r="AB439" i="4"/>
  <c r="AC439" i="4" s="1"/>
  <c r="AD439" i="4" s="1"/>
  <c r="AB374" i="4"/>
  <c r="AC374" i="4" s="1"/>
  <c r="AD374" i="4" s="1"/>
  <c r="AB123" i="4"/>
  <c r="AC123" i="4" s="1"/>
  <c r="AD123" i="4" s="1"/>
  <c r="AB445" i="4"/>
  <c r="AC445" i="4" s="1"/>
  <c r="AD445" i="4" s="1"/>
  <c r="AB351" i="4"/>
  <c r="AC351" i="4" s="1"/>
  <c r="AD351" i="4" s="1"/>
  <c r="AB368" i="4"/>
  <c r="AC368" i="4" s="1"/>
  <c r="AD368" i="4" s="1"/>
  <c r="AB100" i="4"/>
  <c r="AC100" i="4" s="1"/>
  <c r="AD100" i="4" s="1"/>
  <c r="AB474" i="4"/>
  <c r="AC474" i="4" s="1"/>
  <c r="AD474" i="4" s="1"/>
  <c r="AB354" i="4"/>
  <c r="AC354" i="4" s="1"/>
  <c r="AD354" i="4" s="1"/>
  <c r="AB145" i="4"/>
  <c r="AC145" i="4" s="1"/>
  <c r="AD145" i="4" s="1"/>
  <c r="AB388" i="4"/>
  <c r="AC388" i="4" s="1"/>
  <c r="AD388" i="4" s="1"/>
  <c r="AB444" i="4"/>
  <c r="AC444" i="4" s="1"/>
  <c r="AD444" i="4" s="1"/>
  <c r="AB204" i="4"/>
  <c r="AC204" i="4" s="1"/>
  <c r="AD204" i="4" s="1"/>
  <c r="AB481" i="4"/>
  <c r="AC481" i="4" s="1"/>
  <c r="AD481" i="4" s="1"/>
  <c r="AB409" i="4"/>
  <c r="AC409" i="4" s="1"/>
  <c r="AD409" i="4" s="1"/>
  <c r="AB353" i="4"/>
  <c r="AC353" i="4" s="1"/>
  <c r="AD353" i="4" s="1"/>
  <c r="AB128" i="4"/>
  <c r="AC128" i="4" s="1"/>
  <c r="AD128" i="4" s="1"/>
  <c r="AB464" i="4"/>
  <c r="AC464" i="4" s="1"/>
  <c r="AD464" i="4" s="1"/>
  <c r="AB303" i="4"/>
  <c r="AC303" i="4" s="1"/>
  <c r="AD303" i="4" s="1"/>
  <c r="AB178" i="4"/>
  <c r="AC178" i="4" s="1"/>
  <c r="AD178" i="4" s="1"/>
  <c r="AB172" i="4"/>
  <c r="AC172" i="4" s="1"/>
  <c r="AD172" i="4" s="1"/>
  <c r="AB422" i="4"/>
  <c r="AC422" i="4" s="1"/>
  <c r="AD422" i="4" s="1"/>
  <c r="AB461" i="4"/>
  <c r="AC461" i="4" s="1"/>
  <c r="AD461" i="4" s="1"/>
  <c r="AB308" i="4"/>
  <c r="AC308" i="4" s="1"/>
  <c r="AD308" i="4" s="1"/>
  <c r="AB447" i="4"/>
  <c r="AC447" i="4" s="1"/>
  <c r="AD447" i="4" s="1"/>
  <c r="AB126" i="4"/>
  <c r="AC126" i="4" s="1"/>
  <c r="AD126" i="4" s="1"/>
  <c r="AB139" i="4"/>
  <c r="AC139" i="4" s="1"/>
  <c r="AD139" i="4" s="1"/>
  <c r="AB222" i="4"/>
  <c r="AC222" i="4" s="1"/>
  <c r="AD222" i="4" s="1"/>
  <c r="AB322" i="4"/>
  <c r="AC322" i="4" s="1"/>
  <c r="AD322" i="4" s="1"/>
  <c r="AB417" i="4"/>
  <c r="AC417" i="4" s="1"/>
  <c r="AD417" i="4" s="1"/>
  <c r="AB208" i="4"/>
  <c r="AC208" i="4" s="1"/>
  <c r="AD208" i="4" s="1"/>
  <c r="AB352" i="4"/>
  <c r="AC352" i="4" s="1"/>
  <c r="AD352" i="4" s="1"/>
  <c r="AB133" i="4"/>
  <c r="AC133" i="4" s="1"/>
  <c r="AD133" i="4" s="1"/>
  <c r="AB383" i="4"/>
  <c r="AC383" i="4" s="1"/>
  <c r="AD383" i="4" s="1"/>
  <c r="AB264" i="4"/>
  <c r="AC264" i="4" s="1"/>
  <c r="AD264" i="4" s="1"/>
  <c r="AB281" i="4"/>
  <c r="AC281" i="4" s="1"/>
  <c r="AD281" i="4" s="1"/>
  <c r="AB146" i="4"/>
  <c r="AC146" i="4" s="1"/>
  <c r="AD146" i="4" s="1"/>
  <c r="AB157" i="4"/>
  <c r="AC157" i="4" s="1"/>
  <c r="AD157" i="4" s="1"/>
  <c r="AB496" i="4"/>
  <c r="AC496" i="4" s="1"/>
  <c r="AD496" i="4" s="1"/>
  <c r="AB244" i="4"/>
  <c r="AC244" i="4" s="1"/>
  <c r="AD244" i="4" s="1"/>
  <c r="AB156" i="4"/>
  <c r="AC156" i="4" s="1"/>
  <c r="AD156" i="4" s="1"/>
  <c r="AB117" i="4"/>
  <c r="AC117" i="4" s="1"/>
  <c r="AD117" i="4" s="1"/>
  <c r="AB415" i="4"/>
  <c r="AC415" i="4" s="1"/>
  <c r="AD415" i="4" s="1"/>
  <c r="AB309" i="4"/>
  <c r="AC309" i="4" s="1"/>
  <c r="AD309" i="4" s="1"/>
  <c r="AB262" i="4"/>
  <c r="AC262" i="4" s="1"/>
  <c r="AD262" i="4" s="1"/>
  <c r="AB312" i="4"/>
  <c r="AC312" i="4" s="1"/>
  <c r="AD312" i="4" s="1"/>
  <c r="AB221" i="4"/>
  <c r="AC221" i="4" s="1"/>
  <c r="AD221" i="4" s="1"/>
  <c r="AB241" i="4"/>
  <c r="AC241" i="4" s="1"/>
  <c r="AD241" i="4" s="1"/>
  <c r="AB118" i="4"/>
  <c r="AC118" i="4" s="1"/>
  <c r="AD118" i="4" s="1"/>
  <c r="AB116" i="4"/>
  <c r="AC116" i="4" s="1"/>
  <c r="AD116" i="4" s="1"/>
  <c r="AB462" i="4"/>
  <c r="AC462" i="4" s="1"/>
  <c r="AD462" i="4" s="1"/>
  <c r="AB459" i="4"/>
  <c r="AC459" i="4" s="1"/>
  <c r="AD459" i="4" s="1"/>
  <c r="AB92" i="4"/>
  <c r="AC92" i="4" s="1"/>
  <c r="AD92" i="4" s="1"/>
  <c r="AB451" i="4"/>
  <c r="AC451" i="4" s="1"/>
  <c r="AD451" i="4" s="1"/>
  <c r="AB450" i="4"/>
  <c r="AC450" i="4" s="1"/>
  <c r="AD450" i="4" s="1"/>
  <c r="AB316" i="4"/>
  <c r="AC316" i="4" s="1"/>
  <c r="AD316" i="4" s="1"/>
  <c r="AB470" i="4"/>
  <c r="AC470" i="4" s="1"/>
  <c r="AD470" i="4" s="1"/>
  <c r="AB268" i="4"/>
  <c r="AC268" i="4" s="1"/>
  <c r="AD268" i="4" s="1"/>
  <c r="AB120" i="4"/>
  <c r="AC120" i="4" s="1"/>
  <c r="AD120" i="4" s="1"/>
  <c r="AB203" i="4"/>
  <c r="AC203" i="4" s="1"/>
  <c r="AD203" i="4" s="1"/>
  <c r="AB339" i="4"/>
  <c r="AC339" i="4" s="1"/>
  <c r="AD339" i="4" s="1"/>
  <c r="AB488" i="4"/>
  <c r="AC488" i="4" s="1"/>
  <c r="AD488" i="4" s="1"/>
  <c r="AB166" i="4"/>
  <c r="AC166" i="4" s="1"/>
  <c r="AD166" i="4" s="1"/>
  <c r="AB97" i="4"/>
  <c r="AC97" i="4" s="1"/>
  <c r="AD97" i="4" s="1"/>
  <c r="AB235" i="4"/>
  <c r="AC235" i="4" s="1"/>
  <c r="AD235" i="4" s="1"/>
  <c r="AB243" i="4"/>
  <c r="AC243" i="4" s="1"/>
  <c r="AD243" i="4" s="1"/>
  <c r="AB231" i="4"/>
  <c r="AC231" i="4" s="1"/>
  <c r="AD231" i="4" s="1"/>
  <c r="AB429" i="4"/>
  <c r="AC429" i="4" s="1"/>
  <c r="AD429" i="4" s="1"/>
  <c r="AB455" i="4"/>
  <c r="AC455" i="4" s="1"/>
  <c r="AD455" i="4" s="1"/>
  <c r="AB115" i="4"/>
  <c r="AC115" i="4" s="1"/>
  <c r="AD115" i="4" s="1"/>
  <c r="AB246" i="4"/>
  <c r="AC246" i="4" s="1"/>
  <c r="AD246" i="4" s="1"/>
  <c r="AB267" i="4"/>
  <c r="AC267" i="4" s="1"/>
  <c r="AD267" i="4" s="1"/>
  <c r="AB405" i="4"/>
  <c r="AC405" i="4" s="1"/>
  <c r="AD405" i="4" s="1"/>
  <c r="AB412" i="4"/>
  <c r="AC412" i="4" s="1"/>
  <c r="AD412" i="4" s="1"/>
  <c r="AB336" i="4"/>
  <c r="AC336" i="4" s="1"/>
  <c r="AD336" i="4" s="1"/>
  <c r="AB245" i="4"/>
  <c r="AC245" i="4" s="1"/>
  <c r="AD245" i="4" s="1"/>
  <c r="AB392" i="4"/>
  <c r="AC392" i="4" s="1"/>
  <c r="AD392" i="4" s="1"/>
  <c r="AB419" i="4"/>
  <c r="AC419" i="4" s="1"/>
  <c r="AD419" i="4" s="1"/>
  <c r="AB131" i="4"/>
  <c r="AC131" i="4" s="1"/>
  <c r="AD131" i="4" s="1"/>
  <c r="AB299" i="4"/>
  <c r="AC299" i="4" s="1"/>
  <c r="AD299" i="4" s="1"/>
  <c r="AB358" i="4"/>
  <c r="AC358" i="4" s="1"/>
  <c r="AD358" i="4" s="1"/>
  <c r="AB402" i="4"/>
  <c r="AC402" i="4" s="1"/>
  <c r="AD402" i="4" s="1"/>
  <c r="AB310" i="4"/>
  <c r="AC310" i="4" s="1"/>
  <c r="AD310" i="4" s="1"/>
  <c r="AB272" i="4"/>
  <c r="AC272" i="4" s="1"/>
  <c r="AD272" i="4" s="1"/>
  <c r="AB79" i="4"/>
  <c r="AC79" i="4" s="1"/>
  <c r="AD79" i="4" s="1"/>
  <c r="AB91" i="4"/>
  <c r="AC91" i="4" s="1"/>
  <c r="AD91" i="4" s="1"/>
  <c r="AB135" i="4"/>
  <c r="AC135" i="4" s="1"/>
  <c r="AD135" i="4" s="1"/>
  <c r="AB289" i="4"/>
  <c r="AC289" i="4" s="1"/>
  <c r="AD289" i="4" s="1"/>
  <c r="AB349" i="4"/>
  <c r="AC349" i="4" s="1"/>
  <c r="AD349" i="4" s="1"/>
  <c r="AB114" i="4"/>
  <c r="AC114" i="4" s="1"/>
  <c r="AD114" i="4" s="1"/>
  <c r="AB179" i="4"/>
  <c r="AC179" i="4" s="1"/>
  <c r="AD179" i="4" s="1"/>
  <c r="AB325" i="4"/>
  <c r="AC325" i="4" s="1"/>
  <c r="AD325" i="4" s="1"/>
  <c r="AB399" i="4"/>
  <c r="AC399" i="4" s="1"/>
  <c r="AD399" i="4" s="1"/>
  <c r="AB147" i="4"/>
  <c r="AC147" i="4" s="1"/>
  <c r="AD147" i="4" s="1"/>
  <c r="AB400" i="4"/>
  <c r="AC400" i="4" s="1"/>
  <c r="AD400" i="4" s="1"/>
  <c r="AB427" i="4"/>
  <c r="AC427" i="4" s="1"/>
  <c r="AD427" i="4" s="1"/>
  <c r="AB140" i="4"/>
  <c r="AC140" i="4" s="1"/>
  <c r="AD140" i="4" s="1"/>
  <c r="AB390" i="4"/>
  <c r="AC390" i="4" s="1"/>
  <c r="AD390" i="4" s="1"/>
  <c r="AB372" i="4"/>
  <c r="AC372" i="4" s="1"/>
  <c r="AD372" i="4" s="1"/>
  <c r="AB190" i="4"/>
  <c r="AC190" i="4" s="1"/>
  <c r="AD190" i="4" s="1"/>
  <c r="AB343" i="4"/>
  <c r="AC343" i="4" s="1"/>
  <c r="AD343" i="4" s="1"/>
  <c r="AB176" i="4"/>
  <c r="AC176" i="4" s="1"/>
  <c r="AD176" i="4" s="1"/>
  <c r="AB506" i="4"/>
  <c r="AC506" i="4" s="1"/>
  <c r="AD506" i="4" s="1"/>
  <c r="AB275" i="4"/>
  <c r="AC275" i="4" s="1"/>
  <c r="AD275" i="4" s="1"/>
  <c r="AB320" i="4"/>
  <c r="AC320" i="4" s="1"/>
  <c r="AD320" i="4" s="1"/>
  <c r="AB385" i="4"/>
  <c r="AC385" i="4" s="1"/>
  <c r="AD385" i="4" s="1"/>
  <c r="AB328" i="4"/>
  <c r="AC328" i="4" s="1"/>
  <c r="AD328" i="4" s="1"/>
  <c r="AB443" i="4"/>
  <c r="AC443" i="4" s="1"/>
  <c r="AD443" i="4" s="1"/>
  <c r="AB188" i="4"/>
  <c r="AC188" i="4" s="1"/>
  <c r="AD188" i="4" s="1"/>
  <c r="AB477" i="4"/>
  <c r="AC477" i="4" s="1"/>
  <c r="AD477" i="4" s="1"/>
  <c r="AB119" i="4"/>
  <c r="AC119" i="4" s="1"/>
  <c r="AD119" i="4" s="1"/>
  <c r="AB121" i="4"/>
  <c r="AC121" i="4" s="1"/>
  <c r="AD121" i="4" s="1"/>
  <c r="AB394" i="4"/>
  <c r="AC394" i="4" s="1"/>
  <c r="AD394" i="4" s="1"/>
  <c r="AB195" i="4"/>
  <c r="AC195" i="4" s="1"/>
  <c r="AD195" i="4" s="1"/>
  <c r="AB255" i="4"/>
  <c r="AC255" i="4" s="1"/>
  <c r="AD255" i="4" s="1"/>
  <c r="AB171" i="4"/>
  <c r="AC171" i="4" s="1"/>
  <c r="AD171" i="4" s="1"/>
  <c r="AB494" i="4"/>
  <c r="AC494" i="4" s="1"/>
  <c r="AD494" i="4" s="1"/>
  <c r="AB302" i="4"/>
  <c r="AC302" i="4" s="1"/>
  <c r="AD302" i="4" s="1"/>
  <c r="AB373" i="4"/>
  <c r="AC373" i="4" s="1"/>
  <c r="AD373" i="4" s="1"/>
  <c r="AB202" i="4"/>
  <c r="AC202" i="4" s="1"/>
  <c r="AD202" i="4" s="1"/>
  <c r="AB216" i="4"/>
  <c r="AC216" i="4" s="1"/>
  <c r="AD216" i="4" s="1"/>
  <c r="AB233" i="4"/>
  <c r="AC233" i="4" s="1"/>
  <c r="AD233" i="4" s="1"/>
  <c r="AB271" i="4"/>
  <c r="AC271" i="4" s="1"/>
  <c r="AD271" i="4" s="1"/>
  <c r="AB486" i="4"/>
  <c r="AC486" i="4" s="1"/>
  <c r="AD486" i="4" s="1"/>
  <c r="AB292" i="4"/>
  <c r="AC292" i="4" s="1"/>
  <c r="AD292" i="4" s="1"/>
  <c r="AB144" i="4"/>
  <c r="AC144" i="4" s="1"/>
  <c r="AD144" i="4" s="1"/>
  <c r="AB155" i="4"/>
  <c r="AC155" i="4" s="1"/>
  <c r="AD155" i="4" s="1"/>
  <c r="AB148" i="4"/>
  <c r="AC148" i="4" s="1"/>
  <c r="AD148" i="4" s="1"/>
  <c r="AB273" i="4"/>
  <c r="AC273" i="4" s="1"/>
  <c r="AD273" i="4" s="1"/>
  <c r="AB111" i="4"/>
  <c r="AC111" i="4" s="1"/>
  <c r="AD111" i="4" s="1"/>
  <c r="AB102" i="4"/>
  <c r="AC102" i="4" s="1"/>
  <c r="AD102" i="4" s="1"/>
  <c r="AB367" i="4"/>
  <c r="AC367" i="4" s="1"/>
  <c r="AD367" i="4" s="1"/>
  <c r="AB260" i="4"/>
  <c r="AC260" i="4" s="1"/>
  <c r="AD260" i="4" s="1"/>
  <c r="AB403" i="4"/>
  <c r="AC403" i="4" s="1"/>
  <c r="AD403" i="4" s="1"/>
  <c r="AB217" i="4"/>
  <c r="AC217" i="4" s="1"/>
  <c r="AD217" i="4" s="1"/>
  <c r="AB437" i="4"/>
  <c r="AC437" i="4" s="1"/>
  <c r="AD437" i="4" s="1"/>
  <c r="AB441" i="4"/>
  <c r="AC441" i="4" s="1"/>
  <c r="AD441" i="4" s="1"/>
  <c r="AB283" i="4"/>
  <c r="AC283" i="4" s="1"/>
  <c r="AD283" i="4" s="1"/>
  <c r="AB250" i="4"/>
  <c r="AC250" i="4" s="1"/>
  <c r="AD250" i="4" s="1"/>
  <c r="AB449" i="4"/>
  <c r="AC449" i="4" s="1"/>
  <c r="AD449" i="4" s="1"/>
  <c r="AB192" i="4"/>
  <c r="AC192" i="4" s="1"/>
  <c r="AD192" i="4" s="1"/>
  <c r="AB491" i="4"/>
  <c r="AC491" i="4" s="1"/>
  <c r="AD491" i="4" s="1"/>
  <c r="AB300" i="4"/>
  <c r="AC300" i="4" s="1"/>
  <c r="AD300" i="4" s="1"/>
  <c r="AB484" i="4"/>
  <c r="AC484" i="4" s="1"/>
  <c r="AD484" i="4" s="1"/>
  <c r="AB418" i="4"/>
  <c r="AC418" i="4" s="1"/>
  <c r="AD418" i="4" s="1"/>
  <c r="AB232" i="4"/>
  <c r="AC232" i="4" s="1"/>
  <c r="AD232" i="4" s="1"/>
  <c r="AB430" i="4"/>
  <c r="AC430" i="4" s="1"/>
  <c r="AD430" i="4" s="1"/>
  <c r="AB225" i="4"/>
  <c r="AC225" i="4" s="1"/>
  <c r="AD225" i="4" s="1"/>
  <c r="AB210" i="4"/>
  <c r="AC210" i="4" s="1"/>
  <c r="AD210" i="4" s="1"/>
  <c r="AB380" i="4"/>
  <c r="AC380" i="4" s="1"/>
  <c r="AD380" i="4" s="1"/>
  <c r="AB500" i="4"/>
  <c r="AC500" i="4" s="1"/>
  <c r="AD500" i="4" s="1"/>
  <c r="AB248" i="4"/>
  <c r="AC248" i="4" s="1"/>
  <c r="AD248" i="4" s="1"/>
  <c r="AB132" i="4"/>
  <c r="AC132" i="4" s="1"/>
  <c r="AD132" i="4" s="1"/>
  <c r="AB467" i="4"/>
  <c r="AC467" i="4" s="1"/>
  <c r="AD467" i="4" s="1"/>
  <c r="AB96" i="4"/>
  <c r="AC96" i="4" s="1"/>
  <c r="AD96" i="4" s="1"/>
  <c r="AB317" i="4"/>
  <c r="AC317" i="4" s="1"/>
  <c r="AD317" i="4" s="1"/>
  <c r="AB249" i="4"/>
  <c r="AC249" i="4" s="1"/>
  <c r="AD249" i="4" s="1"/>
  <c r="AB326" i="4"/>
  <c r="AC326" i="4" s="1"/>
  <c r="AD326" i="4" s="1"/>
  <c r="AB265" i="4"/>
  <c r="AC265" i="4" s="1"/>
  <c r="AD265" i="4" s="1"/>
  <c r="AB435" i="4"/>
  <c r="AC435" i="4" s="1"/>
  <c r="AD435" i="4" s="1"/>
  <c r="AB209" i="4"/>
  <c r="AC209" i="4" s="1"/>
  <c r="AD209" i="4" s="1"/>
  <c r="AB112" i="4"/>
  <c r="AC112" i="4" s="1"/>
  <c r="AD112" i="4" s="1"/>
  <c r="AB401" i="4"/>
  <c r="AC401" i="4" s="1"/>
  <c r="AD401" i="4" s="1"/>
  <c r="AB416" i="4"/>
  <c r="AC416" i="4" s="1"/>
  <c r="AD416" i="4" s="1"/>
  <c r="AB134" i="4"/>
  <c r="AC134" i="4" s="1"/>
  <c r="AD134" i="4" s="1"/>
  <c r="AB306" i="4"/>
  <c r="AC306" i="4" s="1"/>
  <c r="AD306" i="4" s="1"/>
  <c r="AB329" i="4"/>
  <c r="AC329" i="4" s="1"/>
  <c r="AD329" i="4" s="1"/>
  <c r="AB83" i="4"/>
  <c r="AC83" i="4" s="1"/>
  <c r="AD83" i="4" s="1"/>
  <c r="AB404" i="4"/>
  <c r="AC404" i="4" s="1"/>
  <c r="AD404" i="4" s="1"/>
  <c r="AB350" i="4"/>
  <c r="AC350" i="4" s="1"/>
  <c r="AD350" i="4" s="1"/>
  <c r="AB75" i="4"/>
  <c r="AC75" i="4" s="1"/>
  <c r="AD75" i="4" s="1"/>
  <c r="AB414" i="4"/>
  <c r="AC414" i="4" s="1"/>
  <c r="AD414" i="4" s="1"/>
  <c r="AB285" i="4"/>
  <c r="AC285" i="4" s="1"/>
  <c r="AD285" i="4" s="1"/>
  <c r="AB82" i="4"/>
  <c r="AC82" i="4" s="1"/>
  <c r="AD82" i="4" s="1"/>
  <c r="AB199" i="4"/>
  <c r="AC199" i="4" s="1"/>
  <c r="AD199" i="4" s="1"/>
  <c r="AB214" i="4"/>
  <c r="AC214" i="4" s="1"/>
  <c r="AD214" i="4" s="1"/>
  <c r="AB98" i="4"/>
  <c r="AC98" i="4" s="1"/>
  <c r="AD98" i="4" s="1"/>
  <c r="AB493" i="4"/>
  <c r="AC493" i="4" s="1"/>
  <c r="AD493" i="4" s="1"/>
  <c r="AB109" i="4"/>
  <c r="AC109" i="4" s="1"/>
  <c r="AD109" i="4" s="1"/>
  <c r="AB438" i="4"/>
  <c r="AC438" i="4" s="1"/>
  <c r="AD438" i="4" s="1"/>
  <c r="AB158" i="4"/>
  <c r="AC158" i="4" s="1"/>
  <c r="AD158" i="4" s="1"/>
  <c r="AB93" i="4"/>
  <c r="AC93" i="4" s="1"/>
  <c r="AD93" i="4" s="1"/>
  <c r="AB361" i="4"/>
  <c r="AC361" i="4" s="1"/>
  <c r="AD361" i="4" s="1"/>
  <c r="AB177" i="4"/>
  <c r="AC177" i="4" s="1"/>
  <c r="AD177" i="4" s="1"/>
  <c r="AB448" i="4"/>
  <c r="AC448" i="4" s="1"/>
  <c r="AD448" i="4" s="1"/>
  <c r="AB107" i="4"/>
  <c r="AC107" i="4" s="1"/>
  <c r="AD107" i="4" s="1"/>
  <c r="AB138" i="4"/>
  <c r="AC138" i="4" s="1"/>
  <c r="AD138" i="4" s="1"/>
  <c r="AB182" i="4"/>
  <c r="AC182" i="4" s="1"/>
  <c r="AD182" i="4" s="1"/>
  <c r="AB184" i="4"/>
  <c r="AC184" i="4" s="1"/>
  <c r="AD184" i="4" s="1"/>
  <c r="AB181" i="4"/>
  <c r="AC181" i="4" s="1"/>
  <c r="AD181" i="4" s="1"/>
  <c r="AB381" i="4"/>
  <c r="AC381" i="4" s="1"/>
  <c r="AD381" i="4" s="1"/>
  <c r="AB330" i="4"/>
  <c r="AC330" i="4" s="1"/>
  <c r="AD330" i="4" s="1"/>
  <c r="AB136" i="4"/>
  <c r="AC136" i="4" s="1"/>
  <c r="AD136" i="4" s="1"/>
  <c r="AB198" i="4"/>
  <c r="AC198" i="4" s="1"/>
  <c r="AD198" i="4" s="1"/>
  <c r="AB369" i="4"/>
  <c r="AC369" i="4" s="1"/>
  <c r="AD369" i="4" s="1"/>
  <c r="AB460" i="4"/>
  <c r="AC460" i="4" s="1"/>
  <c r="AD460" i="4" s="1"/>
  <c r="AB294" i="4"/>
  <c r="AC294" i="4" s="1"/>
  <c r="AD294" i="4" s="1"/>
  <c r="AB165" i="4"/>
  <c r="AC165" i="4" s="1"/>
  <c r="AD165" i="4" s="1"/>
  <c r="AB434" i="4"/>
  <c r="AC434" i="4" s="1"/>
  <c r="AD434" i="4" s="1"/>
  <c r="AB94" i="4"/>
  <c r="AC94" i="4" s="1"/>
  <c r="AD94" i="4" s="1"/>
  <c r="AB468" i="4"/>
  <c r="AC468" i="4" s="1"/>
  <c r="AD468" i="4" s="1"/>
  <c r="AB279" i="4"/>
  <c r="AC279" i="4" s="1"/>
  <c r="AD279" i="4" s="1"/>
  <c r="AB497" i="4"/>
  <c r="AC497" i="4" s="1"/>
  <c r="AD497" i="4" s="1"/>
  <c r="AB297" i="4"/>
  <c r="AC297" i="4" s="1"/>
  <c r="AD297" i="4" s="1"/>
  <c r="AB346" i="4"/>
  <c r="AC346" i="4" s="1"/>
  <c r="AD346" i="4" s="1"/>
  <c r="AB266" i="4"/>
  <c r="AC266" i="4" s="1"/>
  <c r="AD266" i="4" s="1"/>
  <c r="AB338" i="4"/>
  <c r="AC338" i="4" s="1"/>
  <c r="AD338" i="4" s="1"/>
  <c r="AB189" i="4"/>
  <c r="AC189" i="4" s="1"/>
  <c r="AD189" i="4" s="1"/>
  <c r="AB375" i="4"/>
  <c r="AC375" i="4" s="1"/>
  <c r="AD375" i="4" s="1"/>
  <c r="AB452" i="4"/>
  <c r="AC452" i="4" s="1"/>
  <c r="AD452" i="4" s="1"/>
  <c r="AB436" i="4"/>
  <c r="AC436" i="4" s="1"/>
  <c r="AD436" i="4" s="1"/>
  <c r="AB502" i="4"/>
  <c r="AC502" i="4" s="1"/>
  <c r="AD502" i="4" s="1"/>
  <c r="AB501" i="4"/>
  <c r="AC501" i="4" s="1"/>
  <c r="AD501" i="4" s="1"/>
  <c r="AB130" i="4"/>
  <c r="AC130" i="4" s="1"/>
  <c r="AD130" i="4" s="1"/>
  <c r="AB193" i="4"/>
  <c r="AC193" i="4" s="1"/>
  <c r="AD193" i="4" s="1"/>
  <c r="AB384" i="4"/>
  <c r="AC384" i="4" s="1"/>
  <c r="AD384" i="4" s="1"/>
  <c r="AB103" i="4"/>
  <c r="AC103" i="4" s="1"/>
  <c r="AD103" i="4" s="1"/>
  <c r="AB187" i="4"/>
  <c r="AC187" i="4" s="1"/>
  <c r="AD187" i="4" s="1"/>
  <c r="AB206" i="4"/>
  <c r="AC206" i="4" s="1"/>
  <c r="AD206" i="4" s="1"/>
  <c r="AB127" i="4"/>
  <c r="AC127" i="4" s="1"/>
  <c r="AD127" i="4" s="1"/>
  <c r="AB398" i="4"/>
  <c r="AC398" i="4" s="1"/>
  <c r="AD398" i="4" s="1"/>
  <c r="AB77" i="4"/>
  <c r="AC77" i="4" s="1"/>
  <c r="AD77" i="4" s="1"/>
  <c r="AB365" i="4"/>
  <c r="AC365" i="4" s="1"/>
  <c r="AD365" i="4" s="1"/>
  <c r="AB242" i="4"/>
  <c r="AC242" i="4" s="1"/>
  <c r="AD242" i="4" s="1"/>
  <c r="AB366" i="4"/>
  <c r="AC366" i="4" s="1"/>
  <c r="AD366" i="4" s="1"/>
  <c r="AB347" i="4"/>
  <c r="AC347" i="4" s="1"/>
  <c r="AD347" i="4" s="1"/>
  <c r="AB362" i="4"/>
  <c r="AC362" i="4" s="1"/>
  <c r="AD362" i="4" s="1"/>
  <c r="AB161" i="4"/>
  <c r="AC161" i="4" s="1"/>
  <c r="AD161" i="4" s="1"/>
  <c r="AB230" i="4"/>
  <c r="AC230" i="4" s="1"/>
  <c r="AD230" i="4" s="1"/>
  <c r="AB473" i="4"/>
  <c r="AC473" i="4" s="1"/>
  <c r="AD473" i="4" s="1"/>
  <c r="AB186" i="4"/>
  <c r="AC186" i="4" s="1"/>
  <c r="AD186" i="4" s="1"/>
  <c r="AB376" i="4"/>
  <c r="AC376" i="4" s="1"/>
  <c r="AD376" i="4" s="1"/>
  <c r="AB396" i="4"/>
  <c r="AC396" i="4" s="1"/>
  <c r="AD396" i="4" s="1"/>
  <c r="AB257" i="4"/>
  <c r="AC257" i="4" s="1"/>
  <c r="AD257" i="4" s="1"/>
  <c r="AB295" i="4"/>
  <c r="AC295" i="4" s="1"/>
  <c r="AD295" i="4" s="1"/>
  <c r="AB421" i="4"/>
  <c r="AC421" i="4" s="1"/>
  <c r="AD421" i="4" s="1"/>
  <c r="AB238" i="4"/>
  <c r="AC238" i="4" s="1"/>
  <c r="AD238" i="4" s="1"/>
  <c r="AB160" i="4"/>
  <c r="AC160" i="4" s="1"/>
  <c r="AD160" i="4" s="1"/>
  <c r="AB154" i="4"/>
  <c r="AC154" i="4" s="1"/>
  <c r="AD154" i="4" s="1"/>
  <c r="AB149" i="4"/>
  <c r="AC149" i="4" s="1"/>
  <c r="AD149" i="4" s="1"/>
  <c r="AB286" i="4"/>
  <c r="AC286" i="4" s="1"/>
  <c r="AD286" i="4" s="1"/>
  <c r="AB288" i="4"/>
  <c r="AC288" i="4" s="1"/>
  <c r="AD288" i="4" s="1"/>
  <c r="AB465" i="4"/>
  <c r="AC465" i="4" s="1"/>
  <c r="AD465" i="4" s="1"/>
  <c r="AB357" i="4"/>
  <c r="AC357" i="4" s="1"/>
  <c r="AD357" i="4" s="1"/>
  <c r="AB224" i="4"/>
  <c r="AC224" i="4" s="1"/>
  <c r="AD224" i="4" s="1"/>
  <c r="AB379" i="4"/>
  <c r="AC379" i="4" s="1"/>
  <c r="AD379" i="4" s="1"/>
  <c r="AB442" i="4"/>
  <c r="AC442" i="4" s="1"/>
  <c r="AD442" i="4" s="1"/>
  <c r="AB382" i="4"/>
  <c r="AC382" i="4" s="1"/>
  <c r="AD382" i="4" s="1"/>
  <c r="AB503" i="4"/>
  <c r="AC503" i="4" s="1"/>
  <c r="AD503" i="4" s="1"/>
  <c r="AB475" i="4"/>
  <c r="AC475" i="4" s="1"/>
  <c r="AD475" i="4" s="1"/>
  <c r="AB480" i="4"/>
  <c r="AC480" i="4" s="1"/>
  <c r="AD480" i="4" s="1"/>
  <c r="AB276" i="4"/>
  <c r="AC276" i="4" s="1"/>
  <c r="AD276" i="4" s="1"/>
  <c r="AB274" i="4"/>
  <c r="AC274" i="4" s="1"/>
  <c r="AD274" i="4" s="1"/>
  <c r="AB387" i="4"/>
  <c r="AC387" i="4" s="1"/>
  <c r="AD387" i="4" s="1"/>
  <c r="AB85" i="4"/>
  <c r="AC85" i="4" s="1"/>
  <c r="AD85" i="4" s="1"/>
  <c r="AB122" i="4"/>
  <c r="AC122" i="4" s="1"/>
  <c r="AD122" i="4" s="1"/>
  <c r="AB152" i="4"/>
  <c r="AC152" i="4" s="1"/>
  <c r="AD152" i="4" s="1"/>
  <c r="AB258" i="4"/>
  <c r="AC258" i="4" s="1"/>
  <c r="AD258" i="4" s="1"/>
  <c r="AB167" i="4"/>
  <c r="AC167" i="4" s="1"/>
  <c r="AD167" i="4" s="1"/>
  <c r="AB263" i="4"/>
  <c r="AC263" i="4" s="1"/>
  <c r="AD263" i="4" s="1"/>
  <c r="AB211" i="4"/>
  <c r="AC211" i="4" s="1"/>
  <c r="AD211" i="4" s="1"/>
  <c r="AB227" i="4"/>
  <c r="AC227" i="4" s="1"/>
  <c r="AD227" i="4" s="1"/>
  <c r="AB315" i="4"/>
  <c r="AC315" i="4" s="1"/>
  <c r="AD315" i="4" s="1"/>
  <c r="AB150" i="4"/>
  <c r="AC150" i="4" s="1"/>
  <c r="AD150" i="4" s="1"/>
  <c r="AB253" i="4"/>
  <c r="AC253" i="4" s="1"/>
  <c r="AD253" i="4" s="1"/>
  <c r="AB81" i="4"/>
  <c r="AC81" i="4" s="1"/>
  <c r="AD81" i="4" s="1"/>
  <c r="AB220" i="4"/>
  <c r="AC220" i="4" s="1"/>
  <c r="AD220" i="4" s="1"/>
  <c r="AB183" i="4"/>
  <c r="AC183" i="4" s="1"/>
  <c r="AD183" i="4" s="1"/>
  <c r="AB106" i="4"/>
  <c r="AC106" i="4" s="1"/>
  <c r="AD106" i="4" s="1"/>
  <c r="AB413" i="4"/>
  <c r="AC413" i="4" s="1"/>
  <c r="AD413" i="4" s="1"/>
  <c r="AB371" i="4"/>
  <c r="AC371" i="4" s="1"/>
  <c r="AD371" i="4" s="1"/>
  <c r="AB84" i="4"/>
  <c r="AC84" i="4" s="1"/>
  <c r="AD84" i="4" s="1"/>
  <c r="AB499" i="4"/>
  <c r="AC499" i="4" s="1"/>
  <c r="AD499" i="4" s="1"/>
  <c r="AB446" i="4"/>
  <c r="AC446" i="4" s="1"/>
  <c r="AD446" i="4" s="1"/>
  <c r="AB345" i="4"/>
  <c r="AC345" i="4" s="1"/>
  <c r="AD345" i="4" s="1"/>
  <c r="AB478" i="4"/>
  <c r="AC478" i="4" s="1"/>
  <c r="AD478" i="4" s="1"/>
  <c r="AB108" i="4"/>
  <c r="AC108" i="4" s="1"/>
  <c r="AD108" i="4" s="1"/>
  <c r="AB254" i="4"/>
  <c r="AC254" i="4" s="1"/>
  <c r="AD254" i="4" s="1"/>
  <c r="AB282" i="4"/>
  <c r="AC282" i="4" s="1"/>
  <c r="AD282" i="4" s="1"/>
  <c r="AB290" i="4"/>
  <c r="AC290" i="4" s="1"/>
  <c r="AD290" i="4" s="1"/>
  <c r="AB240" i="4"/>
  <c r="AC240" i="4" s="1"/>
  <c r="AD240" i="4" s="1"/>
  <c r="AB101" i="4"/>
  <c r="AC101" i="4" s="1"/>
  <c r="AD101" i="4" s="1"/>
  <c r="AB269" i="4"/>
  <c r="AC269" i="4" s="1"/>
  <c r="AD269" i="4" s="1"/>
  <c r="AB389" i="4"/>
  <c r="AC389" i="4" s="1"/>
  <c r="AD389" i="4" s="1"/>
  <c r="AB498" i="4"/>
  <c r="AC498" i="4" s="1"/>
  <c r="AD498" i="4" s="1"/>
  <c r="AB197" i="4"/>
  <c r="AC197" i="4" s="1"/>
  <c r="AD197" i="4" s="1"/>
  <c r="AB284" i="4"/>
  <c r="AC284" i="4" s="1"/>
  <c r="AD284" i="4" s="1"/>
  <c r="AB334" i="4"/>
  <c r="AC334" i="4" s="1"/>
  <c r="AD334" i="4" s="1"/>
  <c r="AB311" i="4"/>
  <c r="AC311" i="4" s="1"/>
  <c r="AD311" i="4" s="1"/>
  <c r="AB476" i="4"/>
  <c r="AC476" i="4" s="1"/>
  <c r="AD476" i="4" s="1"/>
  <c r="AB80" i="4"/>
  <c r="AC80" i="4" s="1"/>
  <c r="AD80" i="4" s="1"/>
  <c r="AB432" i="4"/>
  <c r="AC432" i="4" s="1"/>
  <c r="AD432" i="4" s="1"/>
  <c r="AB113" i="4"/>
  <c r="AC113" i="4" s="1"/>
  <c r="AD113" i="4" s="1"/>
  <c r="AB341" i="4"/>
  <c r="AC341" i="4" s="1"/>
  <c r="AD341" i="4" s="1"/>
  <c r="AB194" i="4"/>
  <c r="AC194" i="4" s="1"/>
  <c r="AD194" i="4" s="1"/>
  <c r="AB337" i="4"/>
  <c r="AC337" i="4" s="1"/>
  <c r="AD337" i="4" s="1"/>
  <c r="AB298" i="4"/>
  <c r="AC298" i="4" s="1"/>
  <c r="AD298" i="4" s="1"/>
  <c r="AB363" i="4"/>
  <c r="AC363" i="4" s="1"/>
  <c r="AD363" i="4" s="1"/>
  <c r="AB504" i="4"/>
  <c r="AC504" i="4" s="1"/>
  <c r="AD504" i="4" s="1"/>
  <c r="AB296" i="4"/>
  <c r="AC296" i="4" s="1"/>
  <c r="AD296" i="4" s="1"/>
  <c r="AB407" i="4"/>
  <c r="AC407" i="4" s="1"/>
  <c r="AD407" i="4" s="1"/>
  <c r="AB293" i="4"/>
  <c r="AC293" i="4" s="1"/>
  <c r="AD293" i="4" s="1"/>
  <c r="AB492" i="4"/>
  <c r="AC492" i="4" s="1"/>
  <c r="AD492" i="4" s="1"/>
  <c r="AB169" i="4"/>
  <c r="AC169" i="4" s="1"/>
  <c r="AD169" i="4" s="1"/>
  <c r="AB163" i="4"/>
  <c r="AC163" i="4" s="1"/>
  <c r="AD163" i="4" s="1"/>
  <c r="AB397" i="4"/>
  <c r="AC397" i="4" s="1"/>
  <c r="AD397" i="4" s="1"/>
  <c r="AB355" i="4"/>
  <c r="AC355" i="4" s="1"/>
  <c r="AD355" i="4" s="1"/>
  <c r="AB469" i="4"/>
  <c r="AC469" i="4" s="1"/>
  <c r="AD469" i="4" s="1"/>
  <c r="AB411" i="4"/>
  <c r="AC411" i="4" s="1"/>
  <c r="AD411" i="4" s="1"/>
  <c r="AB456" i="4"/>
  <c r="AC456" i="4" s="1"/>
  <c r="AD456" i="4" s="1"/>
  <c r="AB431" i="4"/>
  <c r="AC431" i="4" s="1"/>
  <c r="AD431" i="4" s="1"/>
  <c r="AB472" i="4"/>
  <c r="AC472" i="4" s="1"/>
  <c r="AD472" i="4" s="1"/>
  <c r="AB313" i="4"/>
  <c r="AC313" i="4" s="1"/>
  <c r="AD313" i="4" s="1"/>
  <c r="AB301" i="4"/>
  <c r="AC301" i="4" s="1"/>
  <c r="AD301" i="4" s="1"/>
  <c r="AB143" i="4"/>
  <c r="AC143" i="4" s="1"/>
  <c r="AD143" i="4" s="1"/>
  <c r="AB164" i="4"/>
  <c r="AC164" i="4" s="1"/>
  <c r="AD164" i="4" s="1"/>
  <c r="AB170" i="4"/>
  <c r="AC170" i="4" s="1"/>
  <c r="AD170" i="4" s="1"/>
  <c r="AB86" i="4"/>
  <c r="AC86" i="4" s="1"/>
  <c r="AD86" i="4" s="1"/>
  <c r="AB482" i="4"/>
  <c r="AC482" i="4" s="1"/>
  <c r="AD482" i="4" s="1"/>
  <c r="AB205" i="4"/>
  <c r="AC205" i="4" s="1"/>
  <c r="AD205" i="4" s="1"/>
  <c r="AB440" i="4"/>
  <c r="AC440" i="4" s="1"/>
  <c r="AD440" i="4" s="1"/>
  <c r="AB239" i="4"/>
  <c r="AC239" i="4" s="1"/>
  <c r="AD239" i="4" s="1"/>
  <c r="AB280" i="4"/>
  <c r="AC280" i="4" s="1"/>
  <c r="AD280" i="4" s="1"/>
  <c r="AB340" i="4"/>
  <c r="AC340" i="4" s="1"/>
  <c r="AD340" i="4" s="1"/>
  <c r="AB226" i="4"/>
  <c r="AC226" i="4" s="1"/>
  <c r="AD226" i="4" s="1"/>
  <c r="AB277" i="4"/>
  <c r="AC277" i="4" s="1"/>
  <c r="AD277" i="4" s="1"/>
  <c r="AB319" i="4"/>
  <c r="AC319" i="4" s="1"/>
  <c r="AD319" i="4" s="1"/>
  <c r="AB458" i="4"/>
  <c r="AC458" i="4" s="1"/>
  <c r="AD458" i="4" s="1"/>
  <c r="AB471" i="4"/>
  <c r="AC471" i="4" s="1"/>
  <c r="AD471" i="4" s="1"/>
  <c r="AB335" i="4"/>
  <c r="AC335" i="4" s="1"/>
  <c r="AD335" i="4" s="1"/>
  <c r="AB490" i="4"/>
  <c r="AC490" i="4" s="1"/>
  <c r="AD490" i="4" s="1"/>
  <c r="AB304" i="4"/>
  <c r="AC304" i="4" s="1"/>
  <c r="AD304" i="4" s="1"/>
  <c r="AB370" i="4"/>
  <c r="AC370" i="4" s="1"/>
  <c r="AD370" i="4" s="1"/>
  <c r="AB229" i="4"/>
  <c r="AC229" i="4" s="1"/>
  <c r="AD229" i="4" s="1"/>
  <c r="AB237" i="4"/>
  <c r="AC237" i="4" s="1"/>
  <c r="AD237" i="4" s="1"/>
  <c r="AB457" i="4"/>
  <c r="AC457" i="4" s="1"/>
  <c r="AD457" i="4" s="1"/>
  <c r="AB234" i="4"/>
  <c r="AC234" i="4" s="1"/>
  <c r="AD234" i="4" s="1"/>
  <c r="AB360" i="4"/>
  <c r="AC360" i="4" s="1"/>
  <c r="AD360" i="4" s="1"/>
  <c r="AB89" i="4"/>
  <c r="AC89" i="4" s="1"/>
  <c r="AD89" i="4" s="1"/>
  <c r="AB110" i="4"/>
  <c r="AC110" i="4" s="1"/>
  <c r="AD110" i="4" s="1"/>
  <c r="AB327" i="4"/>
  <c r="AC327" i="4" s="1"/>
  <c r="AD327" i="4" s="1"/>
  <c r="AB318" i="4"/>
  <c r="AC318" i="4" s="1"/>
  <c r="AD318" i="4" s="1"/>
  <c r="AB142" i="4"/>
  <c r="AC142" i="4" s="1"/>
  <c r="AD142" i="4" s="1"/>
  <c r="AB261" i="4"/>
  <c r="AC261" i="4" s="1"/>
  <c r="AD261" i="4" s="1"/>
  <c r="AB88" i="4"/>
  <c r="AC88" i="4" s="1"/>
  <c r="AD88" i="4" s="1"/>
  <c r="AB356" i="4"/>
  <c r="AC356" i="4" s="1"/>
  <c r="AD356" i="4" s="1"/>
  <c r="AB332" i="4"/>
  <c r="AC332" i="4" s="1"/>
  <c r="AD332" i="4" s="1"/>
  <c r="AB247" i="4"/>
  <c r="AC247" i="4" s="1"/>
  <c r="AD247" i="4" s="1"/>
  <c r="AB168" i="4"/>
  <c r="AC168" i="4" s="1"/>
  <c r="AD168" i="4" s="1"/>
  <c r="AB137" i="4"/>
  <c r="AC137" i="4" s="1"/>
  <c r="AD137" i="4" s="1"/>
  <c r="AB223" i="4"/>
  <c r="AC223" i="4" s="1"/>
  <c r="AD223" i="4" s="1"/>
  <c r="AB454" i="4"/>
  <c r="AC454" i="4" s="1"/>
  <c r="AD454" i="4" s="1"/>
  <c r="AB453" i="4"/>
  <c r="AC453" i="4" s="1"/>
  <c r="AD453" i="4" s="1"/>
  <c r="AB505" i="4"/>
  <c r="AC505" i="4" s="1"/>
  <c r="AD505" i="4" s="1"/>
  <c r="AB270" i="4"/>
  <c r="AC270" i="4" s="1"/>
  <c r="AD270" i="4" s="1"/>
  <c r="AB212" i="4"/>
  <c r="AC212" i="4" s="1"/>
  <c r="AD212" i="4" s="1"/>
  <c r="AB463" i="4"/>
  <c r="AC463" i="4" s="1"/>
  <c r="AD463" i="4" s="1"/>
  <c r="AB395" i="4"/>
  <c r="AC395" i="4" s="1"/>
  <c r="AD395" i="4" s="1"/>
  <c r="AB175" i="4"/>
  <c r="AC175" i="4" s="1"/>
  <c r="AD175" i="4" s="1"/>
  <c r="AB323" i="4"/>
  <c r="AC323" i="4" s="1"/>
  <c r="AD323" i="4" s="1"/>
  <c r="AB348" i="4"/>
  <c r="AC348" i="4" s="1"/>
  <c r="AD348" i="4" s="1"/>
  <c r="AB307" i="4"/>
  <c r="AC307" i="4" s="1"/>
  <c r="AD307" i="4" s="1"/>
  <c r="AB410" i="4"/>
  <c r="AC410" i="4" s="1"/>
  <c r="AD410" i="4" s="1"/>
  <c r="AB433" i="4"/>
  <c r="AC433" i="4" s="1"/>
  <c r="AD433" i="4" s="1"/>
  <c r="AB393" i="4"/>
  <c r="AC393" i="4" s="1"/>
  <c r="AD393" i="4" s="1"/>
  <c r="AB324" i="4"/>
  <c r="AC324" i="4" s="1"/>
  <c r="AD324" i="4" s="1"/>
  <c r="AB423" i="4"/>
  <c r="AC423" i="4" s="1"/>
  <c r="AD423" i="4" s="1"/>
  <c r="AB466" i="4"/>
  <c r="AC466" i="4" s="1"/>
  <c r="AD466" i="4" s="1"/>
  <c r="AB321" i="4"/>
  <c r="AC321" i="4" s="1"/>
  <c r="AD321" i="4" s="1"/>
  <c r="AB90" i="4"/>
  <c r="AC90" i="4" s="1"/>
  <c r="AD90" i="4" s="1"/>
  <c r="AB159" i="4"/>
  <c r="AC159" i="4" s="1"/>
  <c r="AD159" i="4" s="1"/>
  <c r="AB487" i="4"/>
  <c r="AC487" i="4" s="1"/>
  <c r="AD487" i="4" s="1"/>
  <c r="AB278" i="4"/>
  <c r="AC278" i="4" s="1"/>
  <c r="AD278" i="4" s="1"/>
  <c r="AB428" i="4"/>
  <c r="AC428" i="4" s="1"/>
  <c r="AD428" i="4" s="1"/>
  <c r="AB76" i="4"/>
  <c r="AC76" i="4" s="1"/>
  <c r="AD76" i="4" s="1"/>
  <c r="AB173" i="4"/>
  <c r="AC173" i="4" s="1"/>
  <c r="AD173" i="4" s="1"/>
  <c r="AB424" i="4"/>
  <c r="AC424" i="4" s="1"/>
  <c r="AD424" i="4" s="1"/>
  <c r="AB485" i="4"/>
  <c r="AC485" i="4" s="1"/>
  <c r="AD485" i="4" s="1"/>
  <c r="AB215" i="4"/>
  <c r="AC215" i="4" s="1"/>
  <c r="AD215" i="4" s="1"/>
  <c r="AB408" i="4"/>
  <c r="AC408" i="4" s="1"/>
  <c r="AD408" i="4" s="1"/>
  <c r="AB359" i="4"/>
  <c r="AC359" i="4" s="1"/>
  <c r="AD359" i="4" s="1"/>
  <c r="AB200" i="4"/>
  <c r="AC200" i="4" s="1"/>
  <c r="AD200" i="4" s="1"/>
  <c r="AB185" i="4"/>
  <c r="AC185" i="4" s="1"/>
  <c r="AD185" i="4" s="1"/>
  <c r="AB331" i="4"/>
  <c r="AC331" i="4" s="1"/>
  <c r="AD331" i="4" s="1"/>
  <c r="AB386" i="4"/>
  <c r="AC386" i="4" s="1"/>
  <c r="AD386" i="4" s="1"/>
  <c r="AB364" i="4"/>
  <c r="AC364" i="4" s="1"/>
  <c r="AD364" i="4" s="1"/>
  <c r="AB196" i="4"/>
  <c r="AC196" i="4" s="1"/>
  <c r="AD196" i="4" s="1"/>
  <c r="AB30" i="4"/>
  <c r="AC30" i="4" s="1"/>
  <c r="AD30" i="4" s="1"/>
  <c r="AB66" i="4"/>
  <c r="AC66" i="4" s="1"/>
  <c r="AD66" i="4" s="1"/>
  <c r="AB31" i="4"/>
  <c r="AC31" i="4" s="1"/>
  <c r="AD31" i="4" s="1"/>
  <c r="AB39" i="4"/>
  <c r="AC39" i="4" s="1"/>
  <c r="AD39" i="4" s="1"/>
  <c r="AB62" i="4"/>
  <c r="AC62" i="4" s="1"/>
  <c r="AD62" i="4" s="1"/>
  <c r="AB48" i="4"/>
  <c r="AC48" i="4" s="1"/>
  <c r="AD48" i="4" s="1"/>
  <c r="AB43" i="4"/>
  <c r="AC43" i="4" s="1"/>
  <c r="AD43" i="4" s="1"/>
  <c r="AB72" i="4"/>
  <c r="AC72" i="4" s="1"/>
  <c r="AD72" i="4" s="1"/>
  <c r="AB67" i="4"/>
  <c r="AC67" i="4" s="1"/>
  <c r="AD67" i="4" s="1"/>
  <c r="AB40" i="4"/>
  <c r="AC40" i="4" s="1"/>
  <c r="AD40" i="4" s="1"/>
  <c r="AB32" i="4"/>
  <c r="AC32" i="4" s="1"/>
  <c r="AD32" i="4" s="1"/>
  <c r="AB55" i="4"/>
  <c r="AC55" i="4" s="1"/>
  <c r="AD55" i="4" s="1"/>
  <c r="AB24" i="4"/>
  <c r="AC24" i="4" s="1"/>
  <c r="AD24" i="4" s="1"/>
  <c r="AB33" i="4"/>
  <c r="AC33" i="4" s="1"/>
  <c r="AD33" i="4" s="1"/>
  <c r="AB42" i="4"/>
  <c r="AC42" i="4" s="1"/>
  <c r="AD42" i="4" s="1"/>
  <c r="AB59" i="4"/>
  <c r="AC59" i="4" s="1"/>
  <c r="AD59" i="4" s="1"/>
  <c r="AB54" i="4"/>
  <c r="AC54" i="4" s="1"/>
  <c r="AD54" i="4" s="1"/>
  <c r="AB69" i="4"/>
  <c r="AC69" i="4" s="1"/>
  <c r="AD69" i="4" s="1"/>
  <c r="AB37" i="4"/>
  <c r="AC37" i="4" s="1"/>
  <c r="AD37" i="4" s="1"/>
  <c r="AB52" i="4"/>
  <c r="AC52" i="4" s="1"/>
  <c r="AD52" i="4" s="1"/>
  <c r="AB35" i="4"/>
  <c r="AC35" i="4" s="1"/>
  <c r="AD35" i="4" s="1"/>
  <c r="AB56" i="4"/>
  <c r="AC56" i="4" s="1"/>
  <c r="AD56" i="4" s="1"/>
  <c r="AB26" i="4"/>
  <c r="AC26" i="4" s="1"/>
  <c r="AD26" i="4" s="1"/>
  <c r="AB34" i="4"/>
  <c r="AC34" i="4" s="1"/>
  <c r="AD34" i="4" s="1"/>
  <c r="AB44" i="4"/>
  <c r="AC44" i="4" s="1"/>
  <c r="AD44" i="4" s="1"/>
  <c r="AB57" i="4"/>
  <c r="AC57" i="4" s="1"/>
  <c r="AD57" i="4" s="1"/>
  <c r="AB60" i="4"/>
  <c r="AC60" i="4" s="1"/>
  <c r="AD60" i="4" s="1"/>
  <c r="AB71" i="4"/>
  <c r="AC71" i="4" s="1"/>
  <c r="AD71" i="4" s="1"/>
  <c r="AB64" i="4"/>
  <c r="AC64" i="4" s="1"/>
  <c r="AD64" i="4" s="1"/>
  <c r="AB23" i="4"/>
  <c r="AC23" i="4" s="1"/>
  <c r="AD23" i="4" s="1"/>
  <c r="AB63" i="4"/>
  <c r="AC63" i="4" s="1"/>
  <c r="AD63" i="4" s="1"/>
  <c r="AB25" i="4"/>
  <c r="AC25" i="4" s="1"/>
  <c r="AD25" i="4" s="1"/>
  <c r="AB27" i="4"/>
  <c r="AC27" i="4" s="1"/>
  <c r="AD27" i="4" s="1"/>
  <c r="AB21" i="4"/>
  <c r="AC21" i="4" s="1"/>
  <c r="AD21" i="4" s="1"/>
  <c r="AB28" i="4"/>
  <c r="AC28" i="4" s="1"/>
  <c r="AD28" i="4" s="1"/>
  <c r="AB36" i="4"/>
  <c r="AC36" i="4" s="1"/>
  <c r="AD36" i="4" s="1"/>
  <c r="AB46" i="4"/>
  <c r="AC46" i="4" s="1"/>
  <c r="AD46" i="4" s="1"/>
  <c r="AB50" i="4"/>
  <c r="AC50" i="4" s="1"/>
  <c r="AD50" i="4" s="1"/>
  <c r="AB51" i="4"/>
  <c r="AC51" i="4" s="1"/>
  <c r="AD51" i="4" s="1"/>
  <c r="AB65" i="4"/>
  <c r="AC65" i="4" s="1"/>
  <c r="AD65" i="4" s="1"/>
  <c r="AB49" i="4"/>
  <c r="AC49" i="4" s="1"/>
  <c r="AD49" i="4" s="1"/>
  <c r="AB41" i="4"/>
  <c r="AC41" i="4" s="1"/>
  <c r="AD41" i="4" s="1"/>
  <c r="AB45" i="4"/>
  <c r="AC45" i="4" s="1"/>
  <c r="AD45" i="4" s="1"/>
  <c r="AB53" i="4"/>
  <c r="AC53" i="4" s="1"/>
  <c r="AD53" i="4" s="1"/>
  <c r="AB73" i="4"/>
  <c r="AC73" i="4" s="1"/>
  <c r="AD73" i="4" s="1"/>
  <c r="AB22" i="4"/>
  <c r="AC22" i="4" s="1"/>
  <c r="AD22" i="4" s="1"/>
  <c r="AB29" i="4"/>
  <c r="AC29" i="4" s="1"/>
  <c r="AD29" i="4" s="1"/>
  <c r="AB38" i="4"/>
  <c r="AC38" i="4" s="1"/>
  <c r="AD38" i="4" s="1"/>
  <c r="AB47" i="4"/>
  <c r="AC47" i="4" s="1"/>
  <c r="AD47" i="4" s="1"/>
  <c r="AB61" i="4"/>
  <c r="AC61" i="4" s="1"/>
  <c r="AD61" i="4" s="1"/>
  <c r="AB58" i="4"/>
  <c r="AC58" i="4" s="1"/>
  <c r="AD58" i="4" s="1"/>
  <c r="AB68" i="4"/>
  <c r="AC68" i="4" s="1"/>
  <c r="AD68" i="4" s="1"/>
  <c r="AB74" i="4"/>
  <c r="AC74" i="4" s="1"/>
  <c r="AD74" i="4" s="1"/>
  <c r="AB16" i="4"/>
  <c r="AB17" i="4"/>
  <c r="AB20" i="4"/>
  <c r="AC20" i="4" s="1"/>
  <c r="AD20" i="4" s="1"/>
  <c r="AB19" i="4"/>
  <c r="P19" i="9"/>
  <c r="N21" i="9" s="1"/>
  <c r="AB18" i="4"/>
  <c r="AB15" i="4"/>
  <c r="AB14" i="4"/>
  <c r="AB12" i="4"/>
  <c r="AB11" i="4"/>
  <c r="AB10" i="4"/>
  <c r="AB8" i="4"/>
  <c r="AB7" i="4"/>
  <c r="P32" i="5"/>
  <c r="Q32" i="5" s="1"/>
  <c r="R32" i="5" s="1"/>
  <c r="S32" i="5" s="1"/>
  <c r="R17" i="5"/>
  <c r="S17" i="5" s="1"/>
  <c r="R16" i="5"/>
  <c r="S16" i="5" s="1"/>
  <c r="R29" i="5"/>
  <c r="S29" i="5" s="1"/>
  <c r="R25" i="5"/>
  <c r="S25" i="5" s="1"/>
  <c r="R31" i="5"/>
  <c r="S31" i="5" s="1"/>
  <c r="R27" i="5"/>
  <c r="S27" i="5" s="1"/>
  <c r="R18" i="5"/>
  <c r="S18" i="5" s="1"/>
  <c r="P23" i="5"/>
  <c r="Q23" i="5" s="1"/>
  <c r="P28" i="5"/>
  <c r="Q28" i="5" s="1"/>
  <c r="P20" i="5"/>
  <c r="P26" i="5"/>
  <c r="Q26" i="5" s="1"/>
  <c r="Y27" i="5"/>
  <c r="P19" i="5"/>
  <c r="Q19" i="5" s="1"/>
  <c r="Y18" i="5"/>
  <c r="Y29" i="5"/>
  <c r="Y17" i="5"/>
  <c r="P30" i="5"/>
  <c r="Q30" i="5" s="1"/>
  <c r="Y25" i="5"/>
  <c r="Y16" i="5"/>
  <c r="P15" i="5"/>
  <c r="Q15" i="5" s="1"/>
  <c r="P24" i="5"/>
  <c r="Q24" i="5" s="1"/>
  <c r="P21" i="5"/>
  <c r="Q21" i="5" s="1"/>
  <c r="O14" i="5"/>
  <c r="Y14" i="5" s="1"/>
  <c r="N14" i="5"/>
  <c r="M66" i="1"/>
  <c r="M80" i="1" l="1"/>
  <c r="I2" i="11"/>
  <c r="Y22" i="5"/>
  <c r="P22" i="5"/>
  <c r="Q22" i="5" s="1"/>
  <c r="R22" i="5" s="1"/>
  <c r="S22" i="5" s="1"/>
  <c r="P21" i="9"/>
  <c r="I13" i="9"/>
  <c r="G14" i="9"/>
  <c r="I14" i="9" s="1"/>
  <c r="U27" i="5"/>
  <c r="U25" i="5"/>
  <c r="U32" i="5"/>
  <c r="U29" i="5"/>
  <c r="U18" i="5"/>
  <c r="U31" i="5"/>
  <c r="U16" i="5"/>
  <c r="U17" i="5"/>
  <c r="Q20" i="5"/>
  <c r="R20" i="5" s="1"/>
  <c r="S20" i="5" s="1"/>
  <c r="R26" i="5"/>
  <c r="S26" i="5" s="1"/>
  <c r="R24" i="5"/>
  <c r="S24" i="5" s="1"/>
  <c r="R15" i="5"/>
  <c r="S15" i="5" s="1"/>
  <c r="R30" i="5"/>
  <c r="S30" i="5" s="1"/>
  <c r="R19" i="5"/>
  <c r="S19" i="5" s="1"/>
  <c r="R28" i="5"/>
  <c r="S28" i="5" s="1"/>
  <c r="R23" i="5"/>
  <c r="S23" i="5" s="1"/>
  <c r="R21" i="5"/>
  <c r="S21" i="5" s="1"/>
  <c r="U22" i="5" l="1"/>
  <c r="G19" i="9"/>
  <c r="I19" i="9" s="1"/>
  <c r="G21" i="9" s="1"/>
  <c r="P24" i="9"/>
  <c r="U19" i="5"/>
  <c r="U30" i="5"/>
  <c r="U15" i="5"/>
  <c r="U24" i="5"/>
  <c r="U26" i="5"/>
  <c r="U21" i="5"/>
  <c r="U20" i="5"/>
  <c r="U23" i="5"/>
  <c r="U28" i="5"/>
  <c r="P37" i="9" l="1"/>
  <c r="S2" i="11"/>
  <c r="P36" i="9"/>
  <c r="P35" i="9"/>
  <c r="P39" i="9"/>
  <c r="I21" i="9"/>
  <c r="AC10" i="4"/>
  <c r="P40" i="9" l="1"/>
  <c r="I24" i="9"/>
  <c r="R2" i="11" s="1"/>
  <c r="AC19" i="4"/>
  <c r="AD19" i="4" s="1"/>
  <c r="AC16" i="4"/>
  <c r="AD16" i="4" s="1"/>
  <c r="AC12" i="4"/>
  <c r="AD12" i="4" s="1"/>
  <c r="AC14" i="4"/>
  <c r="AD14" i="4" s="1"/>
  <c r="AC13" i="4"/>
  <c r="AD13" i="4" s="1"/>
  <c r="AC17" i="4"/>
  <c r="AD17" i="4" s="1"/>
  <c r="AC9" i="4"/>
  <c r="AD9" i="4" s="1"/>
  <c r="AC8" i="4"/>
  <c r="AD8" i="4" s="1"/>
  <c r="AC7" i="4"/>
  <c r="AC15" i="4"/>
  <c r="AD15" i="4" s="1"/>
  <c r="AC18" i="4"/>
  <c r="AD18" i="4" s="1"/>
  <c r="AC11" i="4"/>
  <c r="AD11" i="4" s="1"/>
  <c r="AD10" i="4"/>
  <c r="I35" i="9" l="1"/>
  <c r="I37" i="9"/>
  <c r="I36" i="9"/>
  <c r="I39" i="9"/>
  <c r="P25" i="9"/>
  <c r="AB509" i="4"/>
  <c r="AD525" i="4" s="1"/>
  <c r="AD7" i="4"/>
  <c r="AC509" i="4"/>
  <c r="O25" i="9" l="1"/>
  <c r="T2" i="11"/>
  <c r="I40" i="9"/>
  <c r="AC511" i="4"/>
  <c r="AC516" i="4" s="1"/>
  <c r="AC512" i="4"/>
  <c r="AC513" i="4" l="1"/>
  <c r="AG215" i="4" l="1"/>
  <c r="AI215" i="4" s="1"/>
  <c r="AJ215" i="4" s="1"/>
  <c r="AG356" i="4"/>
  <c r="AI356" i="4" s="1"/>
  <c r="AJ356" i="4" s="1"/>
  <c r="AG101" i="4"/>
  <c r="AI101" i="4" s="1"/>
  <c r="AJ101" i="4" s="1"/>
  <c r="AG187" i="4"/>
  <c r="AI187" i="4" s="1"/>
  <c r="AJ187" i="4" s="1"/>
  <c r="AG467" i="4"/>
  <c r="AI467" i="4" s="1"/>
  <c r="AJ467" i="4" s="1"/>
  <c r="AG114" i="4"/>
  <c r="AI114" i="4" s="1"/>
  <c r="AJ114" i="4" s="1"/>
  <c r="AG126" i="4"/>
  <c r="AI126" i="4" s="1"/>
  <c r="AJ126" i="4" s="1"/>
  <c r="AG174" i="4"/>
  <c r="AI174" i="4" s="1"/>
  <c r="AJ174" i="4" s="1"/>
  <c r="AG453" i="4"/>
  <c r="AI453" i="4" s="1"/>
  <c r="AJ453" i="4" s="1"/>
  <c r="AG311" i="4"/>
  <c r="AI311" i="4" s="1"/>
  <c r="AJ311" i="4" s="1"/>
  <c r="AG366" i="4"/>
  <c r="AI366" i="4" s="1"/>
  <c r="AJ366" i="4" s="1"/>
  <c r="AG209" i="4"/>
  <c r="AI209" i="4" s="1"/>
  <c r="AJ209" i="4" s="1"/>
  <c r="AG140" i="4"/>
  <c r="AI140" i="4" s="1"/>
  <c r="AJ140" i="4" s="1"/>
  <c r="AG133" i="4"/>
  <c r="AI133" i="4" s="1"/>
  <c r="AJ133" i="4" s="1"/>
  <c r="AG287" i="4"/>
  <c r="AI287" i="4" s="1"/>
  <c r="AJ287" i="4" s="1"/>
  <c r="AG323" i="4"/>
  <c r="AI323" i="4" s="1"/>
  <c r="AJ323" i="4" s="1"/>
  <c r="AG337" i="4"/>
  <c r="AI337" i="4" s="1"/>
  <c r="AJ337" i="4" s="1"/>
  <c r="AG376" i="4"/>
  <c r="AI376" i="4" s="1"/>
  <c r="AJ376" i="4" s="1"/>
  <c r="AG83" i="4"/>
  <c r="AI83" i="4" s="1"/>
  <c r="AJ83" i="4" s="1"/>
  <c r="AG275" i="4"/>
  <c r="AI275" i="4" s="1"/>
  <c r="AJ275" i="4" s="1"/>
  <c r="AG244" i="4"/>
  <c r="AI244" i="4" s="1"/>
  <c r="AJ244" i="4" s="1"/>
  <c r="AG104" i="4"/>
  <c r="AI104" i="4" s="1"/>
  <c r="AJ104" i="4" s="1"/>
  <c r="AG284" i="4"/>
  <c r="AI284" i="4" s="1"/>
  <c r="AJ284" i="4" s="1"/>
  <c r="AG365" i="4"/>
  <c r="AI365" i="4" s="1"/>
  <c r="AJ365" i="4" s="1"/>
  <c r="AG265" i="4"/>
  <c r="AI265" i="4" s="1"/>
  <c r="AJ265" i="4" s="1"/>
  <c r="AG400" i="4"/>
  <c r="AI400" i="4" s="1"/>
  <c r="AJ400" i="4" s="1"/>
  <c r="AG208" i="4"/>
  <c r="AI208" i="4" s="1"/>
  <c r="AJ208" i="4" s="1"/>
  <c r="AG213" i="4"/>
  <c r="AI213" i="4" s="1"/>
  <c r="AJ213" i="4" s="1"/>
  <c r="AG395" i="4"/>
  <c r="AI395" i="4" s="1"/>
  <c r="AJ395" i="4" s="1"/>
  <c r="AG341" i="4"/>
  <c r="AI341" i="4" s="1"/>
  <c r="AJ341" i="4" s="1"/>
  <c r="AG473" i="4"/>
  <c r="AI473" i="4" s="1"/>
  <c r="AJ473" i="4" s="1"/>
  <c r="AG306" i="4"/>
  <c r="AI306" i="4" s="1"/>
  <c r="AJ306" i="4" s="1"/>
  <c r="AG176" i="4"/>
  <c r="AI176" i="4" s="1"/>
  <c r="AJ176" i="4" s="1"/>
  <c r="AG157" i="4"/>
  <c r="AI157" i="4" s="1"/>
  <c r="AJ157" i="4" s="1"/>
  <c r="AG201" i="4"/>
  <c r="AI201" i="4" s="1"/>
  <c r="AJ201" i="4" s="1"/>
  <c r="AG463" i="4"/>
  <c r="AI463" i="4" s="1"/>
  <c r="AJ463" i="4" s="1"/>
  <c r="AG113" i="4"/>
  <c r="AI113" i="4" s="1"/>
  <c r="AJ113" i="4" s="1"/>
  <c r="AG230" i="4"/>
  <c r="AI230" i="4" s="1"/>
  <c r="AJ230" i="4" s="1"/>
  <c r="AG134" i="4"/>
  <c r="AI134" i="4" s="1"/>
  <c r="AJ134" i="4" s="1"/>
  <c r="AG343" i="4"/>
  <c r="AI343" i="4" s="1"/>
  <c r="AJ343" i="4" s="1"/>
  <c r="AG146" i="4"/>
  <c r="AI146" i="4" s="1"/>
  <c r="AJ146" i="4" s="1"/>
  <c r="AG333" i="4"/>
  <c r="AI333" i="4" s="1"/>
  <c r="AJ333" i="4" s="1"/>
  <c r="AG212" i="4"/>
  <c r="AI212" i="4" s="1"/>
  <c r="AJ212" i="4" s="1"/>
  <c r="AG432" i="4"/>
  <c r="AI432" i="4" s="1"/>
  <c r="AJ432" i="4" s="1"/>
  <c r="AG161" i="4"/>
  <c r="AI161" i="4" s="1"/>
  <c r="AJ161" i="4" s="1"/>
  <c r="AG416" i="4"/>
  <c r="AI416" i="4" s="1"/>
  <c r="AJ416" i="4" s="1"/>
  <c r="AG190" i="4"/>
  <c r="AI190" i="4" s="1"/>
  <c r="AJ190" i="4" s="1"/>
  <c r="AG281" i="4"/>
  <c r="AI281" i="4" s="1"/>
  <c r="AJ281" i="4" s="1"/>
  <c r="AG391" i="4"/>
  <c r="AI391" i="4" s="1"/>
  <c r="AJ391" i="4" s="1"/>
  <c r="AG345" i="4"/>
  <c r="AI345" i="4" s="1"/>
  <c r="AJ345" i="4" s="1"/>
  <c r="AG436" i="4"/>
  <c r="AI436" i="4" s="1"/>
  <c r="AJ436" i="4" s="1"/>
  <c r="AG430" i="4"/>
  <c r="AI430" i="4" s="1"/>
  <c r="AJ430" i="4" s="1"/>
  <c r="AG310" i="4"/>
  <c r="AI310" i="4" s="1"/>
  <c r="AJ310" i="4" s="1"/>
  <c r="AG303" i="4"/>
  <c r="AI303" i="4" s="1"/>
  <c r="AJ303" i="4" s="1"/>
  <c r="AG332" i="4"/>
  <c r="AI332" i="4" s="1"/>
  <c r="AJ332" i="4" s="1"/>
  <c r="AG360" i="4"/>
  <c r="AI360" i="4" s="1"/>
  <c r="AJ360" i="4" s="1"/>
  <c r="AG446" i="4"/>
  <c r="AI446" i="4" s="1"/>
  <c r="AJ446" i="4" s="1"/>
  <c r="AG452" i="4"/>
  <c r="AI452" i="4" s="1"/>
  <c r="AJ452" i="4" s="1"/>
  <c r="AG232" i="4"/>
  <c r="AI232" i="4" s="1"/>
  <c r="AJ232" i="4" s="1"/>
  <c r="AG402" i="4"/>
  <c r="AI402" i="4" s="1"/>
  <c r="AJ402" i="4" s="1"/>
  <c r="AG464" i="4"/>
  <c r="AI464" i="4" s="1"/>
  <c r="AJ464" i="4" s="1"/>
  <c r="AG410" i="4"/>
  <c r="AI410" i="4" s="1"/>
  <c r="AJ410" i="4" s="1"/>
  <c r="AG88" i="4"/>
  <c r="AI88" i="4" s="1"/>
  <c r="AJ88" i="4" s="1"/>
  <c r="AG240" i="4"/>
  <c r="AI240" i="4" s="1"/>
  <c r="AJ240" i="4" s="1"/>
  <c r="AG103" i="4"/>
  <c r="AI103" i="4" s="1"/>
  <c r="AJ103" i="4" s="1"/>
  <c r="AG132" i="4"/>
  <c r="AI132" i="4" s="1"/>
  <c r="AJ132" i="4" s="1"/>
  <c r="AG349" i="4"/>
  <c r="AI349" i="4" s="1"/>
  <c r="AJ349" i="4" s="1"/>
  <c r="AG447" i="4"/>
  <c r="AI447" i="4" s="1"/>
  <c r="AJ447" i="4" s="1"/>
  <c r="AG99" i="4"/>
  <c r="AI99" i="4" s="1"/>
  <c r="AJ99" i="4" s="1"/>
  <c r="AG454" i="4"/>
  <c r="AI454" i="4" s="1"/>
  <c r="AJ454" i="4" s="1"/>
  <c r="AG334" i="4"/>
  <c r="AI334" i="4" s="1"/>
  <c r="AJ334" i="4" s="1"/>
  <c r="AG242" i="4"/>
  <c r="AI242" i="4" s="1"/>
  <c r="AJ242" i="4" s="1"/>
  <c r="AG435" i="4"/>
  <c r="AI435" i="4" s="1"/>
  <c r="AJ435" i="4" s="1"/>
  <c r="AG427" i="4"/>
  <c r="AI427" i="4" s="1"/>
  <c r="AJ427" i="4" s="1"/>
  <c r="AG352" i="4"/>
  <c r="AI352" i="4" s="1"/>
  <c r="AJ352" i="4" s="1"/>
  <c r="AG105" i="4"/>
  <c r="AI105" i="4" s="1"/>
  <c r="AJ105" i="4" s="1"/>
  <c r="AG282" i="4"/>
  <c r="AI282" i="4" s="1"/>
  <c r="AJ282" i="4" s="1"/>
  <c r="AG193" i="4"/>
  <c r="AI193" i="4" s="1"/>
  <c r="AJ193" i="4" s="1"/>
  <c r="AG500" i="4"/>
  <c r="AI500" i="4" s="1"/>
  <c r="AJ500" i="4" s="1"/>
  <c r="AG135" i="4"/>
  <c r="AI135" i="4" s="1"/>
  <c r="AJ135" i="4" s="1"/>
  <c r="AG461" i="4"/>
  <c r="AI461" i="4" s="1"/>
  <c r="AJ461" i="4" s="1"/>
  <c r="AG251" i="4"/>
  <c r="AI251" i="4" s="1"/>
  <c r="AJ251" i="4" s="1"/>
  <c r="AG137" i="4"/>
  <c r="AI137" i="4" s="1"/>
  <c r="AJ137" i="4" s="1"/>
  <c r="AG197" i="4"/>
  <c r="AI197" i="4" s="1"/>
  <c r="AJ197" i="4" s="1"/>
  <c r="AG77" i="4"/>
  <c r="AI77" i="4" s="1"/>
  <c r="AJ77" i="4" s="1"/>
  <c r="AG326" i="4"/>
  <c r="AI326" i="4" s="1"/>
  <c r="AJ326" i="4" s="1"/>
  <c r="AG147" i="4"/>
  <c r="AI147" i="4" s="1"/>
  <c r="AJ147" i="4" s="1"/>
  <c r="AG417" i="4"/>
  <c r="AI417" i="4" s="1"/>
  <c r="AJ417" i="4" s="1"/>
  <c r="AG218" i="4"/>
  <c r="AI218" i="4" s="1"/>
  <c r="AJ218" i="4" s="1"/>
  <c r="AG168" i="4"/>
  <c r="AI168" i="4" s="1"/>
  <c r="AJ168" i="4" s="1"/>
  <c r="AG498" i="4"/>
  <c r="AI498" i="4" s="1"/>
  <c r="AJ498" i="4" s="1"/>
  <c r="AG398" i="4"/>
  <c r="AI398" i="4" s="1"/>
  <c r="AJ398" i="4" s="1"/>
  <c r="AG249" i="4"/>
  <c r="AI249" i="4" s="1"/>
  <c r="AJ249" i="4" s="1"/>
  <c r="AG399" i="4"/>
  <c r="AI399" i="4" s="1"/>
  <c r="AJ399" i="4" s="1"/>
  <c r="AG322" i="4"/>
  <c r="AI322" i="4" s="1"/>
  <c r="AJ322" i="4" s="1"/>
  <c r="AG125" i="4"/>
  <c r="AI125" i="4" s="1"/>
  <c r="AJ125" i="4" s="1"/>
  <c r="AG247" i="4"/>
  <c r="AI247" i="4" s="1"/>
  <c r="AJ247" i="4" s="1"/>
  <c r="AG389" i="4"/>
  <c r="AI389" i="4" s="1"/>
  <c r="AJ389" i="4" s="1"/>
  <c r="AG127" i="4"/>
  <c r="AI127" i="4" s="1"/>
  <c r="AJ127" i="4" s="1"/>
  <c r="AG317" i="4"/>
  <c r="AI317" i="4" s="1"/>
  <c r="AJ317" i="4" s="1"/>
  <c r="AG325" i="4"/>
  <c r="AI325" i="4" s="1"/>
  <c r="AJ325" i="4" s="1"/>
  <c r="AG222" i="4"/>
  <c r="AI222" i="4" s="1"/>
  <c r="AJ222" i="4" s="1"/>
  <c r="AG252" i="4"/>
  <c r="AI252" i="4" s="1"/>
  <c r="AJ252" i="4" s="1"/>
  <c r="AG220" i="4"/>
  <c r="AI220" i="4" s="1"/>
  <c r="AJ220" i="4" s="1"/>
  <c r="AG497" i="4"/>
  <c r="AI497" i="4" s="1"/>
  <c r="AJ497" i="4" s="1"/>
  <c r="AG250" i="4"/>
  <c r="AI250" i="4" s="1"/>
  <c r="AJ250" i="4" s="1"/>
  <c r="AG336" i="4"/>
  <c r="AI336" i="4" s="1"/>
  <c r="AJ336" i="4" s="1"/>
  <c r="AG388" i="4"/>
  <c r="AI388" i="4" s="1"/>
  <c r="AJ388" i="4" s="1"/>
  <c r="AG364" i="4"/>
  <c r="AI364" i="4" s="1"/>
  <c r="AJ364" i="4" s="1"/>
  <c r="AG239" i="4"/>
  <c r="AI239" i="4" s="1"/>
  <c r="AJ239" i="4" s="1"/>
  <c r="AG258" i="4"/>
  <c r="AI258" i="4" s="1"/>
  <c r="AJ258" i="4" s="1"/>
  <c r="AG198" i="4"/>
  <c r="AI198" i="4" s="1"/>
  <c r="AJ198" i="4" s="1"/>
  <c r="AG111" i="4"/>
  <c r="AI111" i="4" s="1"/>
  <c r="AJ111" i="4" s="1"/>
  <c r="AG243" i="4"/>
  <c r="AI243" i="4" s="1"/>
  <c r="AJ243" i="4" s="1"/>
  <c r="AG374" i="4"/>
  <c r="AI374" i="4" s="1"/>
  <c r="AJ374" i="4" s="1"/>
  <c r="AG504" i="4"/>
  <c r="AI504" i="4" s="1"/>
  <c r="AJ504" i="4" s="1"/>
  <c r="AG471" i="4"/>
  <c r="AI471" i="4" s="1"/>
  <c r="AJ471" i="4" s="1"/>
  <c r="AG253" i="4"/>
  <c r="AI253" i="4" s="1"/>
  <c r="AJ253" i="4" s="1"/>
  <c r="AG468" i="4"/>
  <c r="AI468" i="4" s="1"/>
  <c r="AJ468" i="4" s="1"/>
  <c r="AG441" i="4"/>
  <c r="AI441" i="4" s="1"/>
  <c r="AJ441" i="4" s="1"/>
  <c r="AG405" i="4"/>
  <c r="AI405" i="4" s="1"/>
  <c r="AJ405" i="4" s="1"/>
  <c r="AG354" i="4"/>
  <c r="AI354" i="4" s="1"/>
  <c r="AJ354" i="4" s="1"/>
  <c r="AG270" i="4"/>
  <c r="AI270" i="4" s="1"/>
  <c r="AJ270" i="4" s="1"/>
  <c r="AG457" i="4"/>
  <c r="AI457" i="4" s="1"/>
  <c r="AJ457" i="4" s="1"/>
  <c r="AG84" i="4"/>
  <c r="AI84" i="4" s="1"/>
  <c r="AJ84" i="4" s="1"/>
  <c r="AG189" i="4"/>
  <c r="AI189" i="4" s="1"/>
  <c r="AJ189" i="4" s="1"/>
  <c r="AG484" i="4"/>
  <c r="AI484" i="4" s="1"/>
  <c r="AJ484" i="4" s="1"/>
  <c r="AG299" i="4"/>
  <c r="AI299" i="4" s="1"/>
  <c r="AJ299" i="4" s="1"/>
  <c r="AG353" i="4"/>
  <c r="AI353" i="4" s="1"/>
  <c r="AJ353" i="4" s="1"/>
  <c r="AG185" i="4"/>
  <c r="AI185" i="4" s="1"/>
  <c r="AJ185" i="4" s="1"/>
  <c r="AG315" i="4"/>
  <c r="AI315" i="4" s="1"/>
  <c r="AJ315" i="4" s="1"/>
  <c r="AG434" i="4"/>
  <c r="AI434" i="4" s="1"/>
  <c r="AJ434" i="4" s="1"/>
  <c r="AG217" i="4"/>
  <c r="AI217" i="4" s="1"/>
  <c r="AJ217" i="4" s="1"/>
  <c r="AG246" i="4"/>
  <c r="AI246" i="4" s="1"/>
  <c r="AJ246" i="4" s="1"/>
  <c r="AG100" i="4"/>
  <c r="AI100" i="4" s="1"/>
  <c r="AJ100" i="4" s="1"/>
  <c r="AG237" i="4"/>
  <c r="AI237" i="4" s="1"/>
  <c r="AJ237" i="4" s="1"/>
  <c r="AG229" i="4"/>
  <c r="AI229" i="4" s="1"/>
  <c r="AJ229" i="4" s="1"/>
  <c r="AG413" i="4"/>
  <c r="AI413" i="4" s="1"/>
  <c r="AJ413" i="4" s="1"/>
  <c r="AG266" i="4"/>
  <c r="AI266" i="4" s="1"/>
  <c r="AJ266" i="4" s="1"/>
  <c r="AG491" i="4"/>
  <c r="AI491" i="4" s="1"/>
  <c r="AJ491" i="4" s="1"/>
  <c r="AG419" i="4"/>
  <c r="AI419" i="4" s="1"/>
  <c r="AJ419" i="4" s="1"/>
  <c r="AG481" i="4"/>
  <c r="AI481" i="4" s="1"/>
  <c r="AJ481" i="4" s="1"/>
  <c r="AG76" i="4"/>
  <c r="AI76" i="4" s="1"/>
  <c r="AJ76" i="4" s="1"/>
  <c r="AG370" i="4"/>
  <c r="AI370" i="4" s="1"/>
  <c r="AJ370" i="4" s="1"/>
  <c r="AG106" i="4"/>
  <c r="AI106" i="4" s="1"/>
  <c r="AJ106" i="4" s="1"/>
  <c r="AG346" i="4"/>
  <c r="AI346" i="4" s="1"/>
  <c r="AJ346" i="4" s="1"/>
  <c r="AG192" i="4"/>
  <c r="AI192" i="4" s="1"/>
  <c r="AJ192" i="4" s="1"/>
  <c r="AG392" i="4"/>
  <c r="AI392" i="4" s="1"/>
  <c r="AJ392" i="4" s="1"/>
  <c r="AG204" i="4"/>
  <c r="AI204" i="4" s="1"/>
  <c r="AJ204" i="4" s="1"/>
  <c r="AG175" i="4"/>
  <c r="AI175" i="4" s="1"/>
  <c r="AJ175" i="4" s="1"/>
  <c r="AG304" i="4"/>
  <c r="AI304" i="4" s="1"/>
  <c r="AJ304" i="4" s="1"/>
  <c r="AG183" i="4"/>
  <c r="AI183" i="4" s="1"/>
  <c r="AJ183" i="4" s="1"/>
  <c r="AG297" i="4"/>
  <c r="AI297" i="4" s="1"/>
  <c r="AJ297" i="4" s="1"/>
  <c r="AG449" i="4"/>
  <c r="AI449" i="4" s="1"/>
  <c r="AJ449" i="4" s="1"/>
  <c r="AG245" i="4"/>
  <c r="AI245" i="4" s="1"/>
  <c r="AJ245" i="4" s="1"/>
  <c r="AG444" i="4"/>
  <c r="AI444" i="4" s="1"/>
  <c r="AJ444" i="4" s="1"/>
  <c r="AG159" i="4"/>
  <c r="AI159" i="4" s="1"/>
  <c r="AJ159" i="4" s="1"/>
  <c r="AG480" i="4"/>
  <c r="AI480" i="4" s="1"/>
  <c r="AJ480" i="4" s="1"/>
  <c r="AG138" i="4"/>
  <c r="AI138" i="4" s="1"/>
  <c r="AJ138" i="4" s="1"/>
  <c r="AG271" i="4"/>
  <c r="AI271" i="4" s="1"/>
  <c r="AJ271" i="4" s="1"/>
  <c r="AG120" i="4"/>
  <c r="AI120" i="4" s="1"/>
  <c r="AJ120" i="4" s="1"/>
  <c r="AG129" i="4"/>
  <c r="AI129" i="4" s="1"/>
  <c r="AJ129" i="4" s="1"/>
  <c r="AG485" i="4"/>
  <c r="AI485" i="4" s="1"/>
  <c r="AJ485" i="4" s="1"/>
  <c r="AG301" i="4"/>
  <c r="AI301" i="4" s="1"/>
  <c r="AJ301" i="4" s="1"/>
  <c r="AG475" i="4"/>
  <c r="AI475" i="4" s="1"/>
  <c r="AJ475" i="4" s="1"/>
  <c r="AG107" i="4"/>
  <c r="AI107" i="4" s="1"/>
  <c r="AJ107" i="4" s="1"/>
  <c r="AG233" i="4"/>
  <c r="AI233" i="4" s="1"/>
  <c r="AJ233" i="4" s="1"/>
  <c r="AG268" i="4"/>
  <c r="AI268" i="4" s="1"/>
  <c r="AJ268" i="4" s="1"/>
  <c r="AG207" i="4"/>
  <c r="AI207" i="4" s="1"/>
  <c r="AJ207" i="4" s="1"/>
  <c r="AG386" i="4"/>
  <c r="AI386" i="4" s="1"/>
  <c r="AJ386" i="4" s="1"/>
  <c r="AG440" i="4"/>
  <c r="AI440" i="4" s="1"/>
  <c r="AJ440" i="4" s="1"/>
  <c r="AG152" i="4"/>
  <c r="AI152" i="4" s="1"/>
  <c r="AJ152" i="4" s="1"/>
  <c r="AG136" i="4"/>
  <c r="AI136" i="4" s="1"/>
  <c r="AJ136" i="4" s="1"/>
  <c r="AG273" i="4"/>
  <c r="AI273" i="4" s="1"/>
  <c r="AJ273" i="4" s="1"/>
  <c r="AG235" i="4"/>
  <c r="AI235" i="4" s="1"/>
  <c r="AJ235" i="4" s="1"/>
  <c r="AG439" i="4"/>
  <c r="AI439" i="4" s="1"/>
  <c r="AJ439" i="4" s="1"/>
  <c r="AG355" i="4"/>
  <c r="AI355" i="4" s="1"/>
  <c r="AJ355" i="4" s="1"/>
  <c r="AG458" i="4"/>
  <c r="AI458" i="4" s="1"/>
  <c r="AJ458" i="4" s="1"/>
  <c r="AG150" i="4"/>
  <c r="AI150" i="4" s="1"/>
  <c r="AJ150" i="4" s="1"/>
  <c r="AG94" i="4"/>
  <c r="AI94" i="4" s="1"/>
  <c r="AJ94" i="4" s="1"/>
  <c r="AG437" i="4"/>
  <c r="AI437" i="4" s="1"/>
  <c r="AJ437" i="4" s="1"/>
  <c r="AG267" i="4"/>
  <c r="AI267" i="4" s="1"/>
  <c r="AJ267" i="4" s="1"/>
  <c r="AG474" i="4"/>
  <c r="AI474" i="4" s="1"/>
  <c r="AJ474" i="4" s="1"/>
  <c r="AG223" i="4"/>
  <c r="AI223" i="4" s="1"/>
  <c r="AJ223" i="4" s="1"/>
  <c r="AG85" i="4"/>
  <c r="AI85" i="4" s="1"/>
  <c r="AJ85" i="4" s="1"/>
  <c r="AG381" i="4"/>
  <c r="AI381" i="4" s="1"/>
  <c r="AJ381" i="4" s="1"/>
  <c r="AG155" i="4"/>
  <c r="AI155" i="4" s="1"/>
  <c r="AJ155" i="4" s="1"/>
  <c r="AG166" i="4"/>
  <c r="AI166" i="4" s="1"/>
  <c r="AJ166" i="4" s="1"/>
  <c r="AG236" i="4"/>
  <c r="AI236" i="4" s="1"/>
  <c r="AJ236" i="4" s="1"/>
  <c r="AG492" i="4"/>
  <c r="AI492" i="4" s="1"/>
  <c r="AJ492" i="4" s="1"/>
  <c r="AG277" i="4"/>
  <c r="AI277" i="4" s="1"/>
  <c r="AJ277" i="4" s="1"/>
  <c r="AG227" i="4"/>
  <c r="AI227" i="4" s="1"/>
  <c r="AJ227" i="4" s="1"/>
  <c r="AG165" i="4"/>
  <c r="AI165" i="4" s="1"/>
  <c r="AJ165" i="4" s="1"/>
  <c r="AG403" i="4"/>
  <c r="AI403" i="4" s="1"/>
  <c r="AJ403" i="4" s="1"/>
  <c r="AG115" i="4"/>
  <c r="AI115" i="4" s="1"/>
  <c r="AJ115" i="4" s="1"/>
  <c r="AG368" i="4"/>
  <c r="AI368" i="4" s="1"/>
  <c r="AJ368" i="4" s="1"/>
  <c r="AG142" i="4"/>
  <c r="AI142" i="4" s="1"/>
  <c r="AJ142" i="4" s="1"/>
  <c r="AG226" i="4"/>
  <c r="AI226" i="4" s="1"/>
  <c r="AJ226" i="4" s="1"/>
  <c r="AG211" i="4"/>
  <c r="AI211" i="4" s="1"/>
  <c r="AJ211" i="4" s="1"/>
  <c r="AG294" i="4"/>
  <c r="AI294" i="4" s="1"/>
  <c r="AJ294" i="4" s="1"/>
  <c r="AG260" i="4"/>
  <c r="AI260" i="4" s="1"/>
  <c r="AJ260" i="4" s="1"/>
  <c r="AG455" i="4"/>
  <c r="AI455" i="4" s="1"/>
  <c r="AJ455" i="4" s="1"/>
  <c r="AG351" i="4"/>
  <c r="AI351" i="4" s="1"/>
  <c r="AJ351" i="4" s="1"/>
  <c r="AG482" i="4"/>
  <c r="AI482" i="4" s="1"/>
  <c r="AJ482" i="4" s="1"/>
  <c r="AG340" i="4"/>
  <c r="AI340" i="4" s="1"/>
  <c r="AJ340" i="4" s="1"/>
  <c r="AG263" i="4"/>
  <c r="AI263" i="4" s="1"/>
  <c r="AJ263" i="4" s="1"/>
  <c r="AG460" i="4"/>
  <c r="AI460" i="4" s="1"/>
  <c r="AJ460" i="4" s="1"/>
  <c r="AG367" i="4"/>
  <c r="AI367" i="4" s="1"/>
  <c r="AJ367" i="4" s="1"/>
  <c r="AG429" i="4"/>
  <c r="AI429" i="4" s="1"/>
  <c r="AJ429" i="4" s="1"/>
  <c r="AG445" i="4"/>
  <c r="AI445" i="4" s="1"/>
  <c r="AJ445" i="4" s="1"/>
  <c r="AG89" i="4"/>
  <c r="AI89" i="4" s="1"/>
  <c r="AJ89" i="4" s="1"/>
  <c r="AG465" i="4"/>
  <c r="AI465" i="4" s="1"/>
  <c r="AJ465" i="4" s="1"/>
  <c r="AG109" i="4"/>
  <c r="AI109" i="4" s="1"/>
  <c r="AJ109" i="4" s="1"/>
  <c r="AG255" i="4"/>
  <c r="AI255" i="4" s="1"/>
  <c r="AJ255" i="4" s="1"/>
  <c r="AG462" i="4"/>
  <c r="AI462" i="4" s="1"/>
  <c r="AJ462" i="4" s="1"/>
  <c r="AG420" i="4"/>
  <c r="AI420" i="4" s="1"/>
  <c r="AJ420" i="4" s="1"/>
  <c r="AG90" i="4"/>
  <c r="AI90" i="4" s="1"/>
  <c r="AJ90" i="4" s="1"/>
  <c r="AG397" i="4"/>
  <c r="AI397" i="4" s="1"/>
  <c r="AJ397" i="4" s="1"/>
  <c r="AG288" i="4"/>
  <c r="AI288" i="4" s="1"/>
  <c r="AJ288" i="4" s="1"/>
  <c r="AG493" i="4"/>
  <c r="AI493" i="4" s="1"/>
  <c r="AJ493" i="4" s="1"/>
  <c r="AG195" i="4"/>
  <c r="AI195" i="4" s="1"/>
  <c r="AJ195" i="4" s="1"/>
  <c r="AG116" i="4"/>
  <c r="AI116" i="4" s="1"/>
  <c r="AJ116" i="4" s="1"/>
  <c r="AG219" i="4"/>
  <c r="AI219" i="4" s="1"/>
  <c r="AJ219" i="4" s="1"/>
  <c r="AG424" i="4"/>
  <c r="AI424" i="4" s="1"/>
  <c r="AJ424" i="4" s="1"/>
  <c r="AG313" i="4"/>
  <c r="AI313" i="4" s="1"/>
  <c r="AJ313" i="4" s="1"/>
  <c r="AG503" i="4"/>
  <c r="AI503" i="4" s="1"/>
  <c r="AJ503" i="4" s="1"/>
  <c r="AG448" i="4"/>
  <c r="AI448" i="4" s="1"/>
  <c r="AJ448" i="4" s="1"/>
  <c r="AG216" i="4"/>
  <c r="AI216" i="4" s="1"/>
  <c r="AJ216" i="4" s="1"/>
  <c r="AG470" i="4"/>
  <c r="AI470" i="4" s="1"/>
  <c r="AJ470" i="4" s="1"/>
  <c r="AG162" i="4"/>
  <c r="AI162" i="4" s="1"/>
  <c r="AJ162" i="4" s="1"/>
  <c r="AG331" i="4"/>
  <c r="AI331" i="4" s="1"/>
  <c r="AJ331" i="4" s="1"/>
  <c r="AG205" i="4"/>
  <c r="AI205" i="4" s="1"/>
  <c r="AJ205" i="4" s="1"/>
  <c r="AG122" i="4"/>
  <c r="AI122" i="4" s="1"/>
  <c r="AJ122" i="4" s="1"/>
  <c r="AG330" i="4"/>
  <c r="AI330" i="4" s="1"/>
  <c r="AJ330" i="4" s="1"/>
  <c r="AG148" i="4"/>
  <c r="AI148" i="4" s="1"/>
  <c r="AJ148" i="4" s="1"/>
  <c r="AG97" i="4"/>
  <c r="AI97" i="4" s="1"/>
  <c r="AJ97" i="4" s="1"/>
  <c r="AG378" i="4"/>
  <c r="AI378" i="4" s="1"/>
  <c r="AJ378" i="4" s="1"/>
  <c r="AG319" i="4"/>
  <c r="AI319" i="4" s="1"/>
  <c r="AJ319" i="4" s="1"/>
  <c r="AG442" i="4"/>
  <c r="AI442" i="4" s="1"/>
  <c r="AJ442" i="4" s="1"/>
  <c r="AG361" i="4"/>
  <c r="AI361" i="4" s="1"/>
  <c r="AJ361" i="4" s="1"/>
  <c r="AG373" i="4"/>
  <c r="AI373" i="4" s="1"/>
  <c r="AJ373" i="4" s="1"/>
  <c r="AG450" i="4"/>
  <c r="AI450" i="4" s="1"/>
  <c r="AJ450" i="4" s="1"/>
  <c r="AG291" i="4"/>
  <c r="AI291" i="4" s="1"/>
  <c r="AJ291" i="4" s="1"/>
  <c r="AG200" i="4"/>
  <c r="AI200" i="4" s="1"/>
  <c r="AJ200" i="4" s="1"/>
  <c r="AG86" i="4"/>
  <c r="AI86" i="4" s="1"/>
  <c r="AJ86" i="4" s="1"/>
  <c r="AG387" i="4"/>
  <c r="AI387" i="4" s="1"/>
  <c r="AJ387" i="4" s="1"/>
  <c r="AG181" i="4"/>
  <c r="AI181" i="4" s="1"/>
  <c r="AJ181" i="4" s="1"/>
  <c r="AG144" i="4"/>
  <c r="AI144" i="4" s="1"/>
  <c r="AJ144" i="4" s="1"/>
  <c r="AG488" i="4"/>
  <c r="AI488" i="4" s="1"/>
  <c r="AJ488" i="4" s="1"/>
  <c r="AG256" i="4"/>
  <c r="AI256" i="4" s="1"/>
  <c r="AJ256" i="4" s="1"/>
  <c r="AG359" i="4"/>
  <c r="AI359" i="4" s="1"/>
  <c r="AJ359" i="4" s="1"/>
  <c r="AG170" i="4"/>
  <c r="AI170" i="4" s="1"/>
  <c r="AJ170" i="4" s="1"/>
  <c r="AG274" i="4"/>
  <c r="AI274" i="4" s="1"/>
  <c r="AJ274" i="4" s="1"/>
  <c r="AG184" i="4"/>
  <c r="AI184" i="4" s="1"/>
  <c r="AJ184" i="4" s="1"/>
  <c r="AG292" i="4"/>
  <c r="AI292" i="4" s="1"/>
  <c r="AJ292" i="4" s="1"/>
  <c r="AG339" i="4"/>
  <c r="AI339" i="4" s="1"/>
  <c r="AJ339" i="4" s="1"/>
  <c r="AG95" i="4"/>
  <c r="AI95" i="4" s="1"/>
  <c r="AJ95" i="4" s="1"/>
  <c r="AG408" i="4"/>
  <c r="AI408" i="4" s="1"/>
  <c r="AJ408" i="4" s="1"/>
  <c r="AG164" i="4"/>
  <c r="AI164" i="4" s="1"/>
  <c r="AJ164" i="4" s="1"/>
  <c r="AG276" i="4"/>
  <c r="AI276" i="4" s="1"/>
  <c r="AJ276" i="4" s="1"/>
  <c r="AG182" i="4"/>
  <c r="AI182" i="4" s="1"/>
  <c r="AJ182" i="4" s="1"/>
  <c r="AG486" i="4"/>
  <c r="AI486" i="4" s="1"/>
  <c r="AJ486" i="4" s="1"/>
  <c r="AG203" i="4"/>
  <c r="AI203" i="4" s="1"/>
  <c r="AJ203" i="4" s="1"/>
  <c r="AG87" i="4"/>
  <c r="AI87" i="4" s="1"/>
  <c r="AJ87" i="4" s="1"/>
  <c r="AG280" i="4"/>
  <c r="AI280" i="4" s="1"/>
  <c r="AJ280" i="4" s="1"/>
  <c r="AG295" i="4"/>
  <c r="AI295" i="4" s="1"/>
  <c r="AJ295" i="4" s="1"/>
  <c r="AG75" i="4"/>
  <c r="AI75" i="4" s="1"/>
  <c r="AJ75" i="4" s="1"/>
  <c r="AG328" i="4"/>
  <c r="AI328" i="4" s="1"/>
  <c r="AJ328" i="4" s="1"/>
  <c r="AG415" i="4"/>
  <c r="AI415" i="4" s="1"/>
  <c r="AJ415" i="4" s="1"/>
  <c r="AG479" i="4"/>
  <c r="AI479" i="4" s="1"/>
  <c r="AJ479" i="4" s="1"/>
  <c r="AG505" i="4"/>
  <c r="AI505" i="4" s="1"/>
  <c r="AJ505" i="4" s="1"/>
  <c r="AG476" i="4"/>
  <c r="AI476" i="4" s="1"/>
  <c r="AJ476" i="4" s="1"/>
  <c r="AG347" i="4"/>
  <c r="AI347" i="4" s="1"/>
  <c r="AJ347" i="4" s="1"/>
  <c r="AG112" i="4"/>
  <c r="AI112" i="4" s="1"/>
  <c r="AJ112" i="4" s="1"/>
  <c r="AG390" i="4"/>
  <c r="AI390" i="4" s="1"/>
  <c r="AJ390" i="4" s="1"/>
  <c r="AG383" i="4"/>
  <c r="AI383" i="4" s="1"/>
  <c r="AJ383" i="4" s="1"/>
  <c r="AG406" i="4"/>
  <c r="AI406" i="4" s="1"/>
  <c r="AJ406" i="4" s="1"/>
  <c r="AG348" i="4"/>
  <c r="AI348" i="4" s="1"/>
  <c r="AJ348" i="4" s="1"/>
  <c r="AG298" i="4"/>
  <c r="AI298" i="4" s="1"/>
  <c r="AJ298" i="4" s="1"/>
  <c r="AG396" i="4"/>
  <c r="AI396" i="4" s="1"/>
  <c r="AJ396" i="4" s="1"/>
  <c r="AG404" i="4"/>
  <c r="AI404" i="4" s="1"/>
  <c r="AJ404" i="4" s="1"/>
  <c r="AG320" i="4"/>
  <c r="AI320" i="4" s="1"/>
  <c r="AJ320" i="4" s="1"/>
  <c r="AG156" i="4"/>
  <c r="AI156" i="4" s="1"/>
  <c r="AJ156" i="4" s="1"/>
  <c r="AG342" i="4"/>
  <c r="AI342" i="4" s="1"/>
  <c r="AJ342" i="4" s="1"/>
  <c r="AG466" i="4"/>
  <c r="AI466" i="4" s="1"/>
  <c r="AJ466" i="4" s="1"/>
  <c r="AG169" i="4"/>
  <c r="AI169" i="4" s="1"/>
  <c r="AJ169" i="4" s="1"/>
  <c r="AG149" i="4"/>
  <c r="AI149" i="4" s="1"/>
  <c r="AJ149" i="4" s="1"/>
  <c r="AG214" i="4"/>
  <c r="AI214" i="4" s="1"/>
  <c r="AJ214" i="4" s="1"/>
  <c r="AG121" i="4"/>
  <c r="AI121" i="4" s="1"/>
  <c r="AJ121" i="4" s="1"/>
  <c r="AG241" i="4"/>
  <c r="AI241" i="4" s="1"/>
  <c r="AJ241" i="4" s="1"/>
  <c r="AG151" i="4"/>
  <c r="AI151" i="4" s="1"/>
  <c r="AJ151" i="4" s="1"/>
  <c r="AG194" i="4"/>
  <c r="AI194" i="4" s="1"/>
  <c r="AJ194" i="4" s="1"/>
  <c r="AG186" i="4"/>
  <c r="AI186" i="4" s="1"/>
  <c r="AJ186" i="4" s="1"/>
  <c r="AG329" i="4"/>
  <c r="AI329" i="4" s="1"/>
  <c r="AJ329" i="4" s="1"/>
  <c r="AG506" i="4"/>
  <c r="AI506" i="4" s="1"/>
  <c r="AJ506" i="4" s="1"/>
  <c r="AG496" i="4"/>
  <c r="AI496" i="4" s="1"/>
  <c r="AJ496" i="4" s="1"/>
  <c r="AG344" i="4"/>
  <c r="AI344" i="4" s="1"/>
  <c r="AJ344" i="4" s="1"/>
  <c r="AG324" i="4"/>
  <c r="AI324" i="4" s="1"/>
  <c r="AJ324" i="4" s="1"/>
  <c r="AG293" i="4"/>
  <c r="AI293" i="4" s="1"/>
  <c r="AJ293" i="4" s="1"/>
  <c r="AG160" i="4"/>
  <c r="AI160" i="4" s="1"/>
  <c r="AJ160" i="4" s="1"/>
  <c r="AG82" i="4"/>
  <c r="AI82" i="4" s="1"/>
  <c r="AJ82" i="4" s="1"/>
  <c r="AG477" i="4"/>
  <c r="AI477" i="4" s="1"/>
  <c r="AJ477" i="4" s="1"/>
  <c r="AG312" i="4"/>
  <c r="AI312" i="4" s="1"/>
  <c r="AJ312" i="4" s="1"/>
  <c r="AG377" i="4"/>
  <c r="AI377" i="4" s="1"/>
  <c r="AJ377" i="4" s="1"/>
  <c r="AG393" i="4"/>
  <c r="AI393" i="4" s="1"/>
  <c r="AJ393" i="4" s="1"/>
  <c r="AG407" i="4"/>
  <c r="AI407" i="4" s="1"/>
  <c r="AJ407" i="4" s="1"/>
  <c r="AG238" i="4"/>
  <c r="AI238" i="4" s="1"/>
  <c r="AJ238" i="4" s="1"/>
  <c r="AG285" i="4"/>
  <c r="AI285" i="4" s="1"/>
  <c r="AJ285" i="4" s="1"/>
  <c r="AG188" i="4"/>
  <c r="AI188" i="4" s="1"/>
  <c r="AJ188" i="4" s="1"/>
  <c r="AG262" i="4"/>
  <c r="AI262" i="4" s="1"/>
  <c r="AJ262" i="4" s="1"/>
  <c r="AG305" i="4"/>
  <c r="AI305" i="4" s="1"/>
  <c r="AJ305" i="4" s="1"/>
  <c r="AG433" i="4"/>
  <c r="AI433" i="4" s="1"/>
  <c r="AJ433" i="4" s="1"/>
  <c r="AG296" i="4"/>
  <c r="AI296" i="4" s="1"/>
  <c r="AJ296" i="4" s="1"/>
  <c r="AG421" i="4"/>
  <c r="AI421" i="4" s="1"/>
  <c r="AJ421" i="4" s="1"/>
  <c r="AG414" i="4"/>
  <c r="AI414" i="4" s="1"/>
  <c r="AJ414" i="4" s="1"/>
  <c r="AG443" i="4"/>
  <c r="AI443" i="4" s="1"/>
  <c r="AJ443" i="4" s="1"/>
  <c r="AG309" i="4"/>
  <c r="AI309" i="4" s="1"/>
  <c r="AJ309" i="4" s="1"/>
  <c r="AG141" i="4"/>
  <c r="AI141" i="4" s="1"/>
  <c r="AJ141" i="4" s="1"/>
  <c r="AG269" i="4"/>
  <c r="AI269" i="4" s="1"/>
  <c r="AJ269" i="4" s="1"/>
  <c r="AG206" i="4"/>
  <c r="AI206" i="4" s="1"/>
  <c r="AJ206" i="4" s="1"/>
  <c r="AG96" i="4"/>
  <c r="AI96" i="4" s="1"/>
  <c r="AJ96" i="4" s="1"/>
  <c r="AG179" i="4"/>
  <c r="AI179" i="4" s="1"/>
  <c r="AJ179" i="4" s="1"/>
  <c r="AG139" i="4"/>
  <c r="AI139" i="4" s="1"/>
  <c r="AJ139" i="4" s="1"/>
  <c r="AG191" i="4"/>
  <c r="AI191" i="4" s="1"/>
  <c r="AJ191" i="4" s="1"/>
  <c r="AG143" i="4"/>
  <c r="AI143" i="4" s="1"/>
  <c r="AJ143" i="4" s="1"/>
  <c r="AG283" i="4"/>
  <c r="AI283" i="4" s="1"/>
  <c r="AJ283" i="4" s="1"/>
  <c r="AG234" i="4"/>
  <c r="AI234" i="4" s="1"/>
  <c r="AJ234" i="4" s="1"/>
  <c r="AG358" i="4"/>
  <c r="AI358" i="4" s="1"/>
  <c r="AJ358" i="4" s="1"/>
  <c r="AG290" i="4"/>
  <c r="AI290" i="4" s="1"/>
  <c r="AJ290" i="4" s="1"/>
  <c r="AG308" i="4"/>
  <c r="AI308" i="4" s="1"/>
  <c r="AJ308" i="4" s="1"/>
  <c r="AG300" i="4"/>
  <c r="AI300" i="4" s="1"/>
  <c r="AJ300" i="4" s="1"/>
  <c r="AG318" i="4"/>
  <c r="AI318" i="4" s="1"/>
  <c r="AJ318" i="4" s="1"/>
  <c r="AG91" i="4"/>
  <c r="AI91" i="4" s="1"/>
  <c r="AJ91" i="4" s="1"/>
  <c r="AG108" i="4"/>
  <c r="AI108" i="4" s="1"/>
  <c r="AJ108" i="4" s="1"/>
  <c r="AG172" i="4"/>
  <c r="AI172" i="4" s="1"/>
  <c r="AJ172" i="4" s="1"/>
  <c r="AG502" i="4"/>
  <c r="AI502" i="4" s="1"/>
  <c r="AJ502" i="4" s="1"/>
  <c r="AG124" i="4"/>
  <c r="AI124" i="4" s="1"/>
  <c r="AJ124" i="4" s="1"/>
  <c r="AG231" i="4"/>
  <c r="AI231" i="4" s="1"/>
  <c r="AJ231" i="4" s="1"/>
  <c r="AG335" i="4"/>
  <c r="AI335" i="4" s="1"/>
  <c r="AJ335" i="4" s="1"/>
  <c r="AG314" i="4"/>
  <c r="AI314" i="4" s="1"/>
  <c r="AJ314" i="4" s="1"/>
  <c r="AG501" i="4"/>
  <c r="AI501" i="4" s="1"/>
  <c r="AJ501" i="4" s="1"/>
  <c r="AG167" i="4"/>
  <c r="AI167" i="4" s="1"/>
  <c r="AJ167" i="4" s="1"/>
  <c r="AG307" i="4"/>
  <c r="AI307" i="4" s="1"/>
  <c r="AJ307" i="4" s="1"/>
  <c r="AG385" i="4"/>
  <c r="AI385" i="4" s="1"/>
  <c r="AJ385" i="4" s="1"/>
  <c r="AG163" i="4"/>
  <c r="AI163" i="4" s="1"/>
  <c r="AJ163" i="4" s="1"/>
  <c r="AG118" i="4"/>
  <c r="AI118" i="4" s="1"/>
  <c r="AJ118" i="4" s="1"/>
  <c r="AG382" i="4"/>
  <c r="AI382" i="4" s="1"/>
  <c r="AJ382" i="4" s="1"/>
  <c r="AG153" i="4"/>
  <c r="AI153" i="4" s="1"/>
  <c r="AJ153" i="4" s="1"/>
  <c r="AG119" i="4"/>
  <c r="AI119" i="4" s="1"/>
  <c r="AJ119" i="4" s="1"/>
  <c r="AG456" i="4"/>
  <c r="AI456" i="4" s="1"/>
  <c r="AJ456" i="4" s="1"/>
  <c r="AG451" i="4"/>
  <c r="AI451" i="4" s="1"/>
  <c r="AJ451" i="4" s="1"/>
  <c r="AG224" i="4"/>
  <c r="AI224" i="4" s="1"/>
  <c r="AJ224" i="4" s="1"/>
  <c r="AG489" i="4"/>
  <c r="AI489" i="4" s="1"/>
  <c r="AJ489" i="4" s="1"/>
  <c r="AG438" i="4"/>
  <c r="AI438" i="4" s="1"/>
  <c r="AJ438" i="4" s="1"/>
  <c r="AG80" i="4"/>
  <c r="AI80" i="4" s="1"/>
  <c r="AJ80" i="4" s="1"/>
  <c r="AG264" i="4"/>
  <c r="AI264" i="4" s="1"/>
  <c r="AJ264" i="4" s="1"/>
  <c r="AG412" i="4"/>
  <c r="AI412" i="4" s="1"/>
  <c r="AJ412" i="4" s="1"/>
  <c r="AG128" i="4"/>
  <c r="AI128" i="4" s="1"/>
  <c r="AJ128" i="4" s="1"/>
  <c r="AG131" i="4"/>
  <c r="AI131" i="4" s="1"/>
  <c r="AJ131" i="4" s="1"/>
  <c r="AG422" i="4"/>
  <c r="AI422" i="4" s="1"/>
  <c r="AJ422" i="4" s="1"/>
  <c r="AG225" i="4"/>
  <c r="AI225" i="4" s="1"/>
  <c r="AJ225" i="4" s="1"/>
  <c r="AG363" i="4"/>
  <c r="AI363" i="4" s="1"/>
  <c r="AJ363" i="4" s="1"/>
  <c r="AG117" i="4"/>
  <c r="AI117" i="4" s="1"/>
  <c r="AJ117" i="4" s="1"/>
  <c r="AG286" i="4"/>
  <c r="AI286" i="4" s="1"/>
  <c r="AJ286" i="4" s="1"/>
  <c r="AG495" i="4"/>
  <c r="AI495" i="4" s="1"/>
  <c r="AJ495" i="4" s="1"/>
  <c r="AG177" i="4"/>
  <c r="AI177" i="4" s="1"/>
  <c r="AJ177" i="4" s="1"/>
  <c r="AG431" i="4"/>
  <c r="AI431" i="4" s="1"/>
  <c r="AJ431" i="4" s="1"/>
  <c r="AG221" i="4"/>
  <c r="AI221" i="4" s="1"/>
  <c r="AJ221" i="4" s="1"/>
  <c r="AG379" i="4"/>
  <c r="AI379" i="4" s="1"/>
  <c r="AJ379" i="4" s="1"/>
  <c r="AG228" i="4"/>
  <c r="AI228" i="4" s="1"/>
  <c r="AJ228" i="4" s="1"/>
  <c r="AG158" i="4"/>
  <c r="AI158" i="4" s="1"/>
  <c r="AJ158" i="4" s="1"/>
  <c r="AG487" i="4"/>
  <c r="AI487" i="4" s="1"/>
  <c r="AJ487" i="4" s="1"/>
  <c r="AG171" i="4"/>
  <c r="AI171" i="4" s="1"/>
  <c r="AJ171" i="4" s="1"/>
  <c r="AG362" i="4"/>
  <c r="AI362" i="4" s="1"/>
  <c r="AJ362" i="4" s="1"/>
  <c r="AG426" i="4"/>
  <c r="AI426" i="4" s="1"/>
  <c r="AJ426" i="4" s="1"/>
  <c r="AG418" i="4"/>
  <c r="AI418" i="4" s="1"/>
  <c r="AJ418" i="4" s="1"/>
  <c r="AG289" i="4"/>
  <c r="AI289" i="4" s="1"/>
  <c r="AJ289" i="4" s="1"/>
  <c r="AG380" i="4"/>
  <c r="AI380" i="4" s="1"/>
  <c r="AJ380" i="4" s="1"/>
  <c r="AG478" i="4"/>
  <c r="AI478" i="4" s="1"/>
  <c r="AJ478" i="4" s="1"/>
  <c r="AG81" i="4"/>
  <c r="AI81" i="4" s="1"/>
  <c r="AJ81" i="4" s="1"/>
  <c r="AG145" i="4"/>
  <c r="AI145" i="4" s="1"/>
  <c r="AJ145" i="4" s="1"/>
  <c r="AG375" i="4"/>
  <c r="AI375" i="4" s="1"/>
  <c r="AJ375" i="4" s="1"/>
  <c r="AG196" i="4"/>
  <c r="AI196" i="4" s="1"/>
  <c r="AJ196" i="4" s="1"/>
  <c r="AG248" i="4"/>
  <c r="AI248" i="4" s="1"/>
  <c r="AJ248" i="4" s="1"/>
  <c r="AG371" i="4"/>
  <c r="AI371" i="4" s="1"/>
  <c r="AJ371" i="4" s="1"/>
  <c r="AG409" i="4"/>
  <c r="AI409" i="4" s="1"/>
  <c r="AJ409" i="4" s="1"/>
  <c r="AG130" i="4"/>
  <c r="AI130" i="4" s="1"/>
  <c r="AJ130" i="4" s="1"/>
  <c r="AG483" i="4"/>
  <c r="AI483" i="4" s="1"/>
  <c r="AJ483" i="4" s="1"/>
  <c r="AG210" i="4"/>
  <c r="AI210" i="4" s="1"/>
  <c r="AJ210" i="4" s="1"/>
  <c r="AG110" i="4"/>
  <c r="AI110" i="4" s="1"/>
  <c r="AJ110" i="4" s="1"/>
  <c r="AG272" i="4"/>
  <c r="AI272" i="4" s="1"/>
  <c r="AJ272" i="4" s="1"/>
  <c r="AG369" i="4"/>
  <c r="AI369" i="4" s="1"/>
  <c r="AJ369" i="4" s="1"/>
  <c r="AG279" i="4"/>
  <c r="AI279" i="4" s="1"/>
  <c r="AJ279" i="4" s="1"/>
  <c r="AG338" i="4"/>
  <c r="AI338" i="4" s="1"/>
  <c r="AJ338" i="4" s="1"/>
  <c r="AG327" i="4"/>
  <c r="AI327" i="4" s="1"/>
  <c r="AJ327" i="4" s="1"/>
  <c r="AG178" i="4"/>
  <c r="AI178" i="4" s="1"/>
  <c r="AJ178" i="4" s="1"/>
  <c r="AG257" i="4"/>
  <c r="AI257" i="4" s="1"/>
  <c r="AJ257" i="4" s="1"/>
  <c r="AG259" i="4"/>
  <c r="AI259" i="4" s="1"/>
  <c r="AJ259" i="4" s="1"/>
  <c r="AG98" i="4"/>
  <c r="AI98" i="4" s="1"/>
  <c r="AJ98" i="4" s="1"/>
  <c r="AG173" i="4"/>
  <c r="AI173" i="4" s="1"/>
  <c r="AJ173" i="4" s="1"/>
  <c r="AG202" i="4"/>
  <c r="AI202" i="4" s="1"/>
  <c r="AJ202" i="4" s="1"/>
  <c r="AG154" i="4"/>
  <c r="AI154" i="4" s="1"/>
  <c r="AJ154" i="4" s="1"/>
  <c r="AG425" i="4"/>
  <c r="AI425" i="4" s="1"/>
  <c r="AJ425" i="4" s="1"/>
  <c r="AG93" i="4"/>
  <c r="AI93" i="4" s="1"/>
  <c r="AJ93" i="4" s="1"/>
  <c r="AG278" i="4"/>
  <c r="AI278" i="4" s="1"/>
  <c r="AJ278" i="4" s="1"/>
  <c r="AG494" i="4"/>
  <c r="AI494" i="4" s="1"/>
  <c r="AJ494" i="4" s="1"/>
  <c r="AG469" i="4"/>
  <c r="AI469" i="4" s="1"/>
  <c r="AJ469" i="4" s="1"/>
  <c r="AG459" i="4"/>
  <c r="AI459" i="4" s="1"/>
  <c r="AJ459" i="4" s="1"/>
  <c r="AG401" i="4"/>
  <c r="AI401" i="4" s="1"/>
  <c r="AJ401" i="4" s="1"/>
  <c r="AG490" i="4"/>
  <c r="AI490" i="4" s="1"/>
  <c r="AJ490" i="4" s="1"/>
  <c r="AG261" i="4"/>
  <c r="AI261" i="4" s="1"/>
  <c r="AJ261" i="4" s="1"/>
  <c r="AG423" i="4"/>
  <c r="AI423" i="4" s="1"/>
  <c r="AJ423" i="4" s="1"/>
  <c r="AG79" i="4"/>
  <c r="AI79" i="4" s="1"/>
  <c r="AJ79" i="4" s="1"/>
  <c r="AG102" i="4"/>
  <c r="AI102" i="4" s="1"/>
  <c r="AJ102" i="4" s="1"/>
  <c r="AG350" i="4"/>
  <c r="AI350" i="4" s="1"/>
  <c r="AJ350" i="4" s="1"/>
  <c r="AG321" i="4"/>
  <c r="AI321" i="4" s="1"/>
  <c r="AJ321" i="4" s="1"/>
  <c r="AG394" i="4"/>
  <c r="AI394" i="4" s="1"/>
  <c r="AJ394" i="4" s="1"/>
  <c r="AG472" i="4"/>
  <c r="AI472" i="4" s="1"/>
  <c r="AJ472" i="4" s="1"/>
  <c r="AG316" i="4"/>
  <c r="AI316" i="4" s="1"/>
  <c r="AJ316" i="4" s="1"/>
  <c r="AG199" i="4"/>
  <c r="AI199" i="4" s="1"/>
  <c r="AJ199" i="4" s="1"/>
  <c r="AG428" i="4"/>
  <c r="AI428" i="4" s="1"/>
  <c r="AJ428" i="4" s="1"/>
  <c r="AG302" i="4"/>
  <c r="AI302" i="4" s="1"/>
  <c r="AJ302" i="4" s="1"/>
  <c r="AG411" i="4"/>
  <c r="AI411" i="4" s="1"/>
  <c r="AJ411" i="4" s="1"/>
  <c r="AG92" i="4"/>
  <c r="AI92" i="4" s="1"/>
  <c r="AJ92" i="4" s="1"/>
  <c r="AG357" i="4"/>
  <c r="AI357" i="4" s="1"/>
  <c r="AJ357" i="4" s="1"/>
  <c r="AG78" i="4"/>
  <c r="AI78" i="4" s="1"/>
  <c r="AJ78" i="4" s="1"/>
  <c r="AG372" i="4"/>
  <c r="AI372" i="4" s="1"/>
  <c r="AJ372" i="4" s="1"/>
  <c r="AG499" i="4"/>
  <c r="AI499" i="4" s="1"/>
  <c r="AJ499" i="4" s="1"/>
  <c r="AG384" i="4"/>
  <c r="AI384" i="4" s="1"/>
  <c r="AJ384" i="4" s="1"/>
  <c r="AG254" i="4"/>
  <c r="AI254" i="4" s="1"/>
  <c r="AJ254" i="4" s="1"/>
  <c r="AG180" i="4"/>
  <c r="AI180" i="4" s="1"/>
  <c r="AJ180" i="4" s="1"/>
  <c r="AG123" i="4"/>
  <c r="AI123" i="4" s="1"/>
  <c r="AJ123" i="4" s="1"/>
  <c r="AG70" i="4"/>
  <c r="AI70" i="4" s="1"/>
  <c r="AJ70" i="4" s="1"/>
  <c r="AG63" i="4"/>
  <c r="AI63" i="4" s="1"/>
  <c r="AJ63" i="4" s="1"/>
  <c r="AG67" i="4"/>
  <c r="AI67" i="4" s="1"/>
  <c r="AJ67" i="4" s="1"/>
  <c r="AG73" i="4"/>
  <c r="AI73" i="4" s="1"/>
  <c r="AJ73" i="4" s="1"/>
  <c r="AG65" i="4"/>
  <c r="AI65" i="4" s="1"/>
  <c r="AJ65" i="4" s="1"/>
  <c r="AG64" i="4"/>
  <c r="AI64" i="4" s="1"/>
  <c r="AJ64" i="4" s="1"/>
  <c r="AG72" i="4"/>
  <c r="AI72" i="4" s="1"/>
  <c r="AJ72" i="4" s="1"/>
  <c r="AG68" i="4"/>
  <c r="AI68" i="4" s="1"/>
  <c r="AJ68" i="4" s="1"/>
  <c r="AG71" i="4"/>
  <c r="AI71" i="4" s="1"/>
  <c r="AJ71" i="4" s="1"/>
  <c r="AG69" i="4"/>
  <c r="AI69" i="4" s="1"/>
  <c r="AJ69" i="4" s="1"/>
  <c r="AG66" i="4"/>
  <c r="AI66" i="4" s="1"/>
  <c r="AJ66" i="4" s="1"/>
  <c r="AG74" i="4"/>
  <c r="AI74" i="4" s="1"/>
  <c r="AJ74" i="4" s="1"/>
  <c r="AG39" i="4"/>
  <c r="AI39" i="4" s="1"/>
  <c r="AJ39" i="4" s="1"/>
  <c r="AK39" i="4" s="1"/>
  <c r="AG62" i="4"/>
  <c r="AI62" i="4" s="1"/>
  <c r="AJ62" i="4" s="1"/>
  <c r="AG56" i="4"/>
  <c r="AI56" i="4" s="1"/>
  <c r="AJ56" i="4" s="1"/>
  <c r="AG50" i="4"/>
  <c r="AI50" i="4" s="1"/>
  <c r="AJ50" i="4" s="1"/>
  <c r="AG52" i="4"/>
  <c r="AI52" i="4" s="1"/>
  <c r="AJ52" i="4" s="1"/>
  <c r="AG53" i="4"/>
  <c r="AI53" i="4" s="1"/>
  <c r="AJ53" i="4" s="1"/>
  <c r="AG51" i="4"/>
  <c r="AI51" i="4" s="1"/>
  <c r="AJ51" i="4" s="1"/>
  <c r="AG43" i="4"/>
  <c r="AI43" i="4" s="1"/>
  <c r="AJ43" i="4" s="1"/>
  <c r="AG41" i="4"/>
  <c r="AI41" i="4" s="1"/>
  <c r="AJ41" i="4" s="1"/>
  <c r="AG55" i="4"/>
  <c r="AI55" i="4" s="1"/>
  <c r="AJ55" i="4" s="1"/>
  <c r="AG42" i="4"/>
  <c r="AI42" i="4" s="1"/>
  <c r="AJ42" i="4" s="1"/>
  <c r="AG54" i="4"/>
  <c r="AI54" i="4" s="1"/>
  <c r="AJ54" i="4" s="1"/>
  <c r="AG46" i="4"/>
  <c r="AI46" i="4" s="1"/>
  <c r="AJ46" i="4" s="1"/>
  <c r="AG59" i="4"/>
  <c r="AI59" i="4" s="1"/>
  <c r="AJ59" i="4" s="1"/>
  <c r="AG47" i="4"/>
  <c r="AI47" i="4" s="1"/>
  <c r="AJ47" i="4" s="1"/>
  <c r="AG44" i="4"/>
  <c r="AI44" i="4" s="1"/>
  <c r="AJ44" i="4" s="1"/>
  <c r="AG58" i="4"/>
  <c r="AI58" i="4" s="1"/>
  <c r="AJ58" i="4" s="1"/>
  <c r="AG48" i="4"/>
  <c r="AI48" i="4" s="1"/>
  <c r="AJ48" i="4" s="1"/>
  <c r="AG49" i="4"/>
  <c r="AI49" i="4" s="1"/>
  <c r="AJ49" i="4" s="1"/>
  <c r="AG40" i="4"/>
  <c r="AI40" i="4" s="1"/>
  <c r="AJ40" i="4" s="1"/>
  <c r="AG61" i="4"/>
  <c r="AI61" i="4" s="1"/>
  <c r="AJ61" i="4" s="1"/>
  <c r="AG57" i="4"/>
  <c r="AI57" i="4" s="1"/>
  <c r="AJ57" i="4" s="1"/>
  <c r="AG45" i="4"/>
  <c r="AI45" i="4" s="1"/>
  <c r="AJ45" i="4" s="1"/>
  <c r="AG60" i="4"/>
  <c r="AI60" i="4" s="1"/>
  <c r="AJ60" i="4" s="1"/>
  <c r="AG34" i="4"/>
  <c r="AI34" i="4" s="1"/>
  <c r="AJ34" i="4" s="1"/>
  <c r="AL34" i="4" s="1"/>
  <c r="AO34" i="4" s="1"/>
  <c r="AQ34" i="4" s="1"/>
  <c r="AU34" i="4" s="1"/>
  <c r="AG35" i="4"/>
  <c r="AI35" i="4" s="1"/>
  <c r="AJ35" i="4" s="1"/>
  <c r="AG37" i="4"/>
  <c r="AI37" i="4" s="1"/>
  <c r="AJ37" i="4" s="1"/>
  <c r="AG38" i="4"/>
  <c r="AI38" i="4" s="1"/>
  <c r="AJ38" i="4" s="1"/>
  <c r="AG36" i="4"/>
  <c r="AI36" i="4" s="1"/>
  <c r="AJ36" i="4" s="1"/>
  <c r="AG32" i="4"/>
  <c r="AI32" i="4" s="1"/>
  <c r="AJ32" i="4" s="1"/>
  <c r="AL32" i="4" s="1"/>
  <c r="AO32" i="4" s="1"/>
  <c r="AQ32" i="4" s="1"/>
  <c r="AU32" i="4" s="1"/>
  <c r="AG33" i="4"/>
  <c r="AI33" i="4" s="1"/>
  <c r="AJ33" i="4" s="1"/>
  <c r="AG21" i="4"/>
  <c r="AI21" i="4" s="1"/>
  <c r="AJ21" i="4" s="1"/>
  <c r="AG22" i="4"/>
  <c r="AI22" i="4" s="1"/>
  <c r="AJ22" i="4" s="1"/>
  <c r="AG31" i="4"/>
  <c r="AI31" i="4" s="1"/>
  <c r="AJ31" i="4" s="1"/>
  <c r="AG20" i="4"/>
  <c r="AI20" i="4" s="1"/>
  <c r="AJ20" i="4" s="1"/>
  <c r="AG23" i="4"/>
  <c r="AI23" i="4" s="1"/>
  <c r="AJ23" i="4" s="1"/>
  <c r="AG29" i="4"/>
  <c r="AI29" i="4" s="1"/>
  <c r="AJ29" i="4" s="1"/>
  <c r="AK29" i="4" s="1"/>
  <c r="AG30" i="4"/>
  <c r="AI30" i="4" s="1"/>
  <c r="AJ30" i="4" s="1"/>
  <c r="AG25" i="4"/>
  <c r="AI25" i="4" s="1"/>
  <c r="AJ25" i="4" s="1"/>
  <c r="AG24" i="4"/>
  <c r="AI24" i="4" s="1"/>
  <c r="AJ24" i="4" s="1"/>
  <c r="AG27" i="4"/>
  <c r="AI27" i="4" s="1"/>
  <c r="AJ27" i="4" s="1"/>
  <c r="AG28" i="4"/>
  <c r="AI28" i="4" s="1"/>
  <c r="AJ28" i="4" s="1"/>
  <c r="AG26" i="4"/>
  <c r="AI26" i="4" s="1"/>
  <c r="AJ26" i="4" s="1"/>
  <c r="AG16" i="4"/>
  <c r="AI16" i="4" s="1"/>
  <c r="AJ16" i="4" s="1"/>
  <c r="AK16" i="4" s="1"/>
  <c r="AG15" i="4"/>
  <c r="AI15" i="4" s="1"/>
  <c r="AJ15" i="4" s="1"/>
  <c r="AG7" i="4"/>
  <c r="AI7" i="4" s="1"/>
  <c r="AJ7" i="4" s="1"/>
  <c r="AK7" i="4" s="1"/>
  <c r="AG10" i="4"/>
  <c r="AI10" i="4" s="1"/>
  <c r="AJ10" i="4" s="1"/>
  <c r="AG14" i="4"/>
  <c r="AI14" i="4" s="1"/>
  <c r="AJ14" i="4" s="1"/>
  <c r="AG12" i="4"/>
  <c r="AI12" i="4" s="1"/>
  <c r="AJ12" i="4" s="1"/>
  <c r="AG18" i="4"/>
  <c r="AI18" i="4" s="1"/>
  <c r="AJ18" i="4" s="1"/>
  <c r="AG13" i="4"/>
  <c r="AI13" i="4" s="1"/>
  <c r="AJ13" i="4" s="1"/>
  <c r="AG11" i="4"/>
  <c r="AI11" i="4" s="1"/>
  <c r="AJ11" i="4" s="1"/>
  <c r="AG19" i="4"/>
  <c r="AI19" i="4" s="1"/>
  <c r="AJ19" i="4" s="1"/>
  <c r="AG8" i="4"/>
  <c r="AG9" i="4"/>
  <c r="AI9" i="4" s="1"/>
  <c r="AJ9" i="4" s="1"/>
  <c r="AG17" i="4"/>
  <c r="AI17" i="4" s="1"/>
  <c r="AJ17" i="4" s="1"/>
  <c r="AL372" i="4" l="1"/>
  <c r="AO372" i="4" s="1"/>
  <c r="AQ372" i="4" s="1"/>
  <c r="AU372" i="4" s="1"/>
  <c r="AK372" i="4"/>
  <c r="AL327" i="4"/>
  <c r="AO327" i="4" s="1"/>
  <c r="AQ327" i="4" s="1"/>
  <c r="AU327" i="4" s="1"/>
  <c r="AK327" i="4"/>
  <c r="AL117" i="4"/>
  <c r="AO117" i="4" s="1"/>
  <c r="AQ117" i="4" s="1"/>
  <c r="AU117" i="4" s="1"/>
  <c r="AK117" i="4"/>
  <c r="AL335" i="4"/>
  <c r="AO335" i="4" s="1"/>
  <c r="AQ335" i="4" s="1"/>
  <c r="AU335" i="4" s="1"/>
  <c r="AK335" i="4"/>
  <c r="AL238" i="4"/>
  <c r="AO238" i="4" s="1"/>
  <c r="AQ238" i="4" s="1"/>
  <c r="AU238" i="4" s="1"/>
  <c r="AK238" i="4"/>
  <c r="AL390" i="4"/>
  <c r="AO390" i="4" s="1"/>
  <c r="AQ390" i="4" s="1"/>
  <c r="AU390" i="4" s="1"/>
  <c r="AK390" i="4"/>
  <c r="AL148" i="4"/>
  <c r="AO148" i="4" s="1"/>
  <c r="AQ148" i="4" s="1"/>
  <c r="AU148" i="4" s="1"/>
  <c r="AK148" i="4"/>
  <c r="AL89" i="4"/>
  <c r="AO89" i="4" s="1"/>
  <c r="AQ89" i="4" s="1"/>
  <c r="AU89" i="4" s="1"/>
  <c r="AK89" i="4"/>
  <c r="AL485" i="4"/>
  <c r="AO485" i="4" s="1"/>
  <c r="AQ485" i="4" s="1"/>
  <c r="AU485" i="4" s="1"/>
  <c r="AK485" i="4"/>
  <c r="AL123" i="4"/>
  <c r="AO123" i="4" s="1"/>
  <c r="AQ123" i="4" s="1"/>
  <c r="AU123" i="4" s="1"/>
  <c r="AK123" i="4"/>
  <c r="AL92" i="4"/>
  <c r="AO92" i="4" s="1"/>
  <c r="AQ92" i="4" s="1"/>
  <c r="AU92" i="4" s="1"/>
  <c r="AK92" i="4"/>
  <c r="AL321" i="4"/>
  <c r="AO321" i="4" s="1"/>
  <c r="AQ321" i="4" s="1"/>
  <c r="AU321" i="4" s="1"/>
  <c r="AK321" i="4"/>
  <c r="AL459" i="4"/>
  <c r="AO459" i="4" s="1"/>
  <c r="AQ459" i="4" s="1"/>
  <c r="AU459" i="4" s="1"/>
  <c r="AK459" i="4"/>
  <c r="AL173" i="4"/>
  <c r="AO173" i="4" s="1"/>
  <c r="AQ173" i="4" s="1"/>
  <c r="AU173" i="4" s="1"/>
  <c r="AK173" i="4"/>
  <c r="AL369" i="4"/>
  <c r="AO369" i="4" s="1"/>
  <c r="AQ369" i="4" s="1"/>
  <c r="AU369" i="4" s="1"/>
  <c r="AK369" i="4"/>
  <c r="AL248" i="4"/>
  <c r="AO248" i="4" s="1"/>
  <c r="AQ248" i="4" s="1"/>
  <c r="AU248" i="4" s="1"/>
  <c r="AK248" i="4"/>
  <c r="AL418" i="4"/>
  <c r="AO418" i="4" s="1"/>
  <c r="AQ418" i="4" s="1"/>
  <c r="AU418" i="4" s="1"/>
  <c r="AK418" i="4"/>
  <c r="AL221" i="4"/>
  <c r="AO221" i="4" s="1"/>
  <c r="AQ221" i="4" s="1"/>
  <c r="AU221" i="4" s="1"/>
  <c r="AK221" i="4"/>
  <c r="AL422" i="4"/>
  <c r="AO422" i="4" s="1"/>
  <c r="AQ422" i="4" s="1"/>
  <c r="AU422" i="4" s="1"/>
  <c r="AK422" i="4"/>
  <c r="AL224" i="4"/>
  <c r="AO224" i="4" s="1"/>
  <c r="AQ224" i="4" s="1"/>
  <c r="AU224" i="4" s="1"/>
  <c r="AK224" i="4"/>
  <c r="AL385" i="4"/>
  <c r="AO385" i="4" s="1"/>
  <c r="AQ385" i="4" s="1"/>
  <c r="AU385" i="4" s="1"/>
  <c r="AK385" i="4"/>
  <c r="AL502" i="4"/>
  <c r="AO502" i="4" s="1"/>
  <c r="AQ502" i="4" s="1"/>
  <c r="AU502" i="4" s="1"/>
  <c r="AK502" i="4"/>
  <c r="AL358" i="4"/>
  <c r="AO358" i="4" s="1"/>
  <c r="AQ358" i="4" s="1"/>
  <c r="AU358" i="4" s="1"/>
  <c r="AK358" i="4"/>
  <c r="AL206" i="4"/>
  <c r="AO206" i="4" s="1"/>
  <c r="AQ206" i="4" s="1"/>
  <c r="AU206" i="4" s="1"/>
  <c r="AK206" i="4"/>
  <c r="AL433" i="4"/>
  <c r="AO433" i="4" s="1"/>
  <c r="AQ433" i="4" s="1"/>
  <c r="AU433" i="4" s="1"/>
  <c r="AK433" i="4"/>
  <c r="AL377" i="4"/>
  <c r="AO377" i="4" s="1"/>
  <c r="AQ377" i="4" s="1"/>
  <c r="AU377" i="4" s="1"/>
  <c r="AK377" i="4"/>
  <c r="AL496" i="4"/>
  <c r="AO496" i="4" s="1"/>
  <c r="AQ496" i="4" s="1"/>
  <c r="AU496" i="4" s="1"/>
  <c r="AK496" i="4"/>
  <c r="AL214" i="4"/>
  <c r="AO214" i="4" s="1"/>
  <c r="AQ214" i="4" s="1"/>
  <c r="AU214" i="4" s="1"/>
  <c r="AK214" i="4"/>
  <c r="AL396" i="4"/>
  <c r="AO396" i="4" s="1"/>
  <c r="AQ396" i="4" s="1"/>
  <c r="AU396" i="4" s="1"/>
  <c r="AK396" i="4"/>
  <c r="AL476" i="4"/>
  <c r="AO476" i="4" s="1"/>
  <c r="AQ476" i="4" s="1"/>
  <c r="AU476" i="4" s="1"/>
  <c r="AK476" i="4"/>
  <c r="AL87" i="4"/>
  <c r="AO87" i="4" s="1"/>
  <c r="AQ87" i="4" s="1"/>
  <c r="AU87" i="4" s="1"/>
  <c r="AK87" i="4"/>
  <c r="AL339" i="4"/>
  <c r="AO339" i="4" s="1"/>
  <c r="AQ339" i="4" s="1"/>
  <c r="AU339" i="4" s="1"/>
  <c r="AK339" i="4"/>
  <c r="AL144" i="4"/>
  <c r="AO144" i="4" s="1"/>
  <c r="AQ144" i="4" s="1"/>
  <c r="AU144" i="4" s="1"/>
  <c r="AK144" i="4"/>
  <c r="AL361" i="4"/>
  <c r="AO361" i="4" s="1"/>
  <c r="AQ361" i="4" s="1"/>
  <c r="AU361" i="4" s="1"/>
  <c r="AK361" i="4"/>
  <c r="AL205" i="4"/>
  <c r="AO205" i="4" s="1"/>
  <c r="AQ205" i="4" s="1"/>
  <c r="AU205" i="4" s="1"/>
  <c r="AK205" i="4"/>
  <c r="AL424" i="4"/>
  <c r="AO424" i="4" s="1"/>
  <c r="AQ424" i="4" s="1"/>
  <c r="AU424" i="4" s="1"/>
  <c r="AK424" i="4"/>
  <c r="AL420" i="4"/>
  <c r="AO420" i="4" s="1"/>
  <c r="AQ420" i="4" s="1"/>
  <c r="AU420" i="4" s="1"/>
  <c r="AK420" i="4"/>
  <c r="AL367" i="4"/>
  <c r="AO367" i="4" s="1"/>
  <c r="AQ367" i="4" s="1"/>
  <c r="AU367" i="4" s="1"/>
  <c r="AK367" i="4"/>
  <c r="AL294" i="4"/>
  <c r="AO294" i="4" s="1"/>
  <c r="AQ294" i="4" s="1"/>
  <c r="AU294" i="4" s="1"/>
  <c r="AK294" i="4"/>
  <c r="AL227" i="4"/>
  <c r="AO227" i="4" s="1"/>
  <c r="AQ227" i="4" s="1"/>
  <c r="AU227" i="4" s="1"/>
  <c r="AK227" i="4"/>
  <c r="AL223" i="4"/>
  <c r="AO223" i="4" s="1"/>
  <c r="AQ223" i="4" s="1"/>
  <c r="AU223" i="4" s="1"/>
  <c r="AK223" i="4"/>
  <c r="AL439" i="4"/>
  <c r="AO439" i="4" s="1"/>
  <c r="AQ439" i="4" s="1"/>
  <c r="AU439" i="4" s="1"/>
  <c r="AK439" i="4"/>
  <c r="AL268" i="4"/>
  <c r="AO268" i="4" s="1"/>
  <c r="AQ268" i="4" s="1"/>
  <c r="AU268" i="4" s="1"/>
  <c r="AK268" i="4"/>
  <c r="AL271" i="4"/>
  <c r="AO271" i="4" s="1"/>
  <c r="AQ271" i="4" s="1"/>
  <c r="AU271" i="4" s="1"/>
  <c r="AK271" i="4"/>
  <c r="AL183" i="4"/>
  <c r="AO183" i="4" s="1"/>
  <c r="AQ183" i="4" s="1"/>
  <c r="AU183" i="4" s="1"/>
  <c r="AK183" i="4"/>
  <c r="AL370" i="4"/>
  <c r="AO370" i="4" s="1"/>
  <c r="AQ370" i="4" s="1"/>
  <c r="AU370" i="4" s="1"/>
  <c r="AK370" i="4"/>
  <c r="AL237" i="4"/>
  <c r="AO237" i="4" s="1"/>
  <c r="AQ237" i="4" s="1"/>
  <c r="AU237" i="4" s="1"/>
  <c r="AK237" i="4"/>
  <c r="AL299" i="4"/>
  <c r="AO299" i="4" s="1"/>
  <c r="AQ299" i="4" s="1"/>
  <c r="AU299" i="4" s="1"/>
  <c r="AK299" i="4"/>
  <c r="AL441" i="4"/>
  <c r="AO441" i="4" s="1"/>
  <c r="AQ441" i="4" s="1"/>
  <c r="AU441" i="4" s="1"/>
  <c r="AK441" i="4"/>
  <c r="AL198" i="4"/>
  <c r="AO198" i="4" s="1"/>
  <c r="AQ198" i="4" s="1"/>
  <c r="AU198" i="4" s="1"/>
  <c r="AK198" i="4"/>
  <c r="AL220" i="4"/>
  <c r="AO220" i="4" s="1"/>
  <c r="AQ220" i="4" s="1"/>
  <c r="AU220" i="4" s="1"/>
  <c r="AK220" i="4"/>
  <c r="AL125" i="4"/>
  <c r="AO125" i="4" s="1"/>
  <c r="AQ125" i="4" s="1"/>
  <c r="AU125" i="4" s="1"/>
  <c r="AK125" i="4"/>
  <c r="AL417" i="4"/>
  <c r="AO417" i="4" s="1"/>
  <c r="AQ417" i="4" s="1"/>
  <c r="AU417" i="4" s="1"/>
  <c r="AK417" i="4"/>
  <c r="AL135" i="4"/>
  <c r="AO135" i="4" s="1"/>
  <c r="AQ135" i="4" s="1"/>
  <c r="AU135" i="4" s="1"/>
  <c r="AK135" i="4"/>
  <c r="AL242" i="4"/>
  <c r="AO242" i="4" s="1"/>
  <c r="AQ242" i="4" s="1"/>
  <c r="AU242" i="4" s="1"/>
  <c r="AK242" i="4"/>
  <c r="AL240" i="4"/>
  <c r="AO240" i="4" s="1"/>
  <c r="AQ240" i="4" s="1"/>
  <c r="AU240" i="4" s="1"/>
  <c r="AK240" i="4"/>
  <c r="AL360" i="4"/>
  <c r="AO360" i="4" s="1"/>
  <c r="AQ360" i="4" s="1"/>
  <c r="AU360" i="4" s="1"/>
  <c r="AK360" i="4"/>
  <c r="AL281" i="4"/>
  <c r="AO281" i="4" s="1"/>
  <c r="AQ281" i="4" s="1"/>
  <c r="AU281" i="4" s="1"/>
  <c r="AK281" i="4"/>
  <c r="AL343" i="4"/>
  <c r="AO343" i="4" s="1"/>
  <c r="AQ343" i="4" s="1"/>
  <c r="AU343" i="4" s="1"/>
  <c r="AK343" i="4"/>
  <c r="AL306" i="4"/>
  <c r="AO306" i="4" s="1"/>
  <c r="AQ306" i="4" s="1"/>
  <c r="AU306" i="4" s="1"/>
  <c r="AK306" i="4"/>
  <c r="AL365" i="4"/>
  <c r="AO365" i="4" s="1"/>
  <c r="AQ365" i="4" s="1"/>
  <c r="AU365" i="4" s="1"/>
  <c r="AK365" i="4"/>
  <c r="AL323" i="4"/>
  <c r="AO323" i="4" s="1"/>
  <c r="AQ323" i="4" s="1"/>
  <c r="AU323" i="4" s="1"/>
  <c r="AK323" i="4"/>
  <c r="AL174" i="4"/>
  <c r="AO174" i="4" s="1"/>
  <c r="AQ174" i="4" s="1"/>
  <c r="AU174" i="4" s="1"/>
  <c r="AK174" i="4"/>
  <c r="AL180" i="4"/>
  <c r="AO180" i="4" s="1"/>
  <c r="AQ180" i="4" s="1"/>
  <c r="AU180" i="4" s="1"/>
  <c r="AK180" i="4"/>
  <c r="AL98" i="4"/>
  <c r="AO98" i="4" s="1"/>
  <c r="AQ98" i="4" s="1"/>
  <c r="AU98" i="4" s="1"/>
  <c r="AK98" i="4"/>
  <c r="AL451" i="4"/>
  <c r="AO451" i="4" s="1"/>
  <c r="AQ451" i="4" s="1"/>
  <c r="AU451" i="4" s="1"/>
  <c r="AK451" i="4"/>
  <c r="AL305" i="4"/>
  <c r="AO305" i="4" s="1"/>
  <c r="AQ305" i="4" s="1"/>
  <c r="AU305" i="4" s="1"/>
  <c r="AK305" i="4"/>
  <c r="AL298" i="4"/>
  <c r="AO298" i="4" s="1"/>
  <c r="AQ298" i="4" s="1"/>
  <c r="AU298" i="4" s="1"/>
  <c r="AK298" i="4"/>
  <c r="AL181" i="4"/>
  <c r="AO181" i="4" s="1"/>
  <c r="AQ181" i="4" s="1"/>
  <c r="AU181" i="4" s="1"/>
  <c r="AK181" i="4"/>
  <c r="AL219" i="4"/>
  <c r="AO219" i="4" s="1"/>
  <c r="AQ219" i="4" s="1"/>
  <c r="AU219" i="4" s="1"/>
  <c r="AK219" i="4"/>
  <c r="AL460" i="4"/>
  <c r="AO460" i="4" s="1"/>
  <c r="AQ460" i="4" s="1"/>
  <c r="AU460" i="4" s="1"/>
  <c r="AK460" i="4"/>
  <c r="AL211" i="4"/>
  <c r="AO211" i="4" s="1"/>
  <c r="AQ211" i="4" s="1"/>
  <c r="AU211" i="4" s="1"/>
  <c r="AK211" i="4"/>
  <c r="AL474" i="4"/>
  <c r="AO474" i="4" s="1"/>
  <c r="AQ474" i="4" s="1"/>
  <c r="AU474" i="4" s="1"/>
  <c r="AK474" i="4"/>
  <c r="AL233" i="4"/>
  <c r="AO233" i="4" s="1"/>
  <c r="AQ233" i="4" s="1"/>
  <c r="AU233" i="4" s="1"/>
  <c r="AK233" i="4"/>
  <c r="AL138" i="4"/>
  <c r="AO138" i="4" s="1"/>
  <c r="AQ138" i="4" s="1"/>
  <c r="AU138" i="4" s="1"/>
  <c r="AK138" i="4"/>
  <c r="AL76" i="4"/>
  <c r="AO76" i="4" s="1"/>
  <c r="AQ76" i="4" s="1"/>
  <c r="AU76" i="4" s="1"/>
  <c r="AK76" i="4"/>
  <c r="AL100" i="4"/>
  <c r="AO100" i="4" s="1"/>
  <c r="AQ100" i="4" s="1"/>
  <c r="AU100" i="4" s="1"/>
  <c r="AK100" i="4"/>
  <c r="AL484" i="4"/>
  <c r="AO484" i="4" s="1"/>
  <c r="AQ484" i="4" s="1"/>
  <c r="AU484" i="4" s="1"/>
  <c r="AK484" i="4"/>
  <c r="AL468" i="4"/>
  <c r="AO468" i="4" s="1"/>
  <c r="AQ468" i="4" s="1"/>
  <c r="AU468" i="4" s="1"/>
  <c r="AK468" i="4"/>
  <c r="AL258" i="4"/>
  <c r="AO258" i="4" s="1"/>
  <c r="AQ258" i="4" s="1"/>
  <c r="AU258" i="4" s="1"/>
  <c r="AK258" i="4"/>
  <c r="AL252" i="4"/>
  <c r="AO252" i="4" s="1"/>
  <c r="AQ252" i="4" s="1"/>
  <c r="AU252" i="4" s="1"/>
  <c r="AK252" i="4"/>
  <c r="AL322" i="4"/>
  <c r="AO322" i="4" s="1"/>
  <c r="AQ322" i="4" s="1"/>
  <c r="AU322" i="4" s="1"/>
  <c r="AK322" i="4"/>
  <c r="AL147" i="4"/>
  <c r="AO147" i="4" s="1"/>
  <c r="AQ147" i="4" s="1"/>
  <c r="AU147" i="4" s="1"/>
  <c r="AK147" i="4"/>
  <c r="AL500" i="4"/>
  <c r="AO500" i="4" s="1"/>
  <c r="AQ500" i="4" s="1"/>
  <c r="AU500" i="4" s="1"/>
  <c r="AK500" i="4"/>
  <c r="AL334" i="4"/>
  <c r="AO334" i="4" s="1"/>
  <c r="AQ334" i="4" s="1"/>
  <c r="AU334" i="4" s="1"/>
  <c r="AK334" i="4"/>
  <c r="AL88" i="4"/>
  <c r="AO88" i="4" s="1"/>
  <c r="AQ88" i="4" s="1"/>
  <c r="AU88" i="4" s="1"/>
  <c r="AK88" i="4"/>
  <c r="AL332" i="4"/>
  <c r="AO332" i="4" s="1"/>
  <c r="AQ332" i="4" s="1"/>
  <c r="AU332" i="4" s="1"/>
  <c r="AK332" i="4"/>
  <c r="AL190" i="4"/>
  <c r="AO190" i="4" s="1"/>
  <c r="AQ190" i="4" s="1"/>
  <c r="AU190" i="4" s="1"/>
  <c r="AK190" i="4"/>
  <c r="AL134" i="4"/>
  <c r="AO134" i="4" s="1"/>
  <c r="AQ134" i="4" s="1"/>
  <c r="AU134" i="4" s="1"/>
  <c r="AK134" i="4"/>
  <c r="AL473" i="4"/>
  <c r="AO473" i="4" s="1"/>
  <c r="AQ473" i="4" s="1"/>
  <c r="AU473" i="4" s="1"/>
  <c r="AK473" i="4"/>
  <c r="AL284" i="4"/>
  <c r="AO284" i="4" s="1"/>
  <c r="AQ284" i="4" s="1"/>
  <c r="AU284" i="4" s="1"/>
  <c r="AK284" i="4"/>
  <c r="AL287" i="4"/>
  <c r="AO287" i="4" s="1"/>
  <c r="AQ287" i="4" s="1"/>
  <c r="AU287" i="4" s="1"/>
  <c r="AK287" i="4"/>
  <c r="AL126" i="4"/>
  <c r="AO126" i="4" s="1"/>
  <c r="AQ126" i="4" s="1"/>
  <c r="AU126" i="4" s="1"/>
  <c r="AK126" i="4"/>
  <c r="AL350" i="4"/>
  <c r="AO350" i="4" s="1"/>
  <c r="AQ350" i="4" s="1"/>
  <c r="AU350" i="4" s="1"/>
  <c r="AK350" i="4"/>
  <c r="AL196" i="4"/>
  <c r="AO196" i="4" s="1"/>
  <c r="AQ196" i="4" s="1"/>
  <c r="AU196" i="4" s="1"/>
  <c r="AK196" i="4"/>
  <c r="AL131" i="4"/>
  <c r="AO131" i="4" s="1"/>
  <c r="AQ131" i="4" s="1"/>
  <c r="AU131" i="4" s="1"/>
  <c r="AK131" i="4"/>
  <c r="AL172" i="4"/>
  <c r="AO172" i="4" s="1"/>
  <c r="AQ172" i="4" s="1"/>
  <c r="AU172" i="4" s="1"/>
  <c r="AK172" i="4"/>
  <c r="AL312" i="4"/>
  <c r="AO312" i="4" s="1"/>
  <c r="AQ312" i="4" s="1"/>
  <c r="AU312" i="4" s="1"/>
  <c r="AK312" i="4"/>
  <c r="AL505" i="4"/>
  <c r="AO505" i="4" s="1"/>
  <c r="AQ505" i="4" s="1"/>
  <c r="AU505" i="4" s="1"/>
  <c r="AK505" i="4"/>
  <c r="AL331" i="4"/>
  <c r="AO331" i="4" s="1"/>
  <c r="AQ331" i="4" s="1"/>
  <c r="AU331" i="4" s="1"/>
  <c r="AK331" i="4"/>
  <c r="AL304" i="4"/>
  <c r="AO304" i="4" s="1"/>
  <c r="AQ304" i="4" s="1"/>
  <c r="AU304" i="4" s="1"/>
  <c r="AK304" i="4"/>
  <c r="AL254" i="4"/>
  <c r="AO254" i="4" s="1"/>
  <c r="AQ254" i="4" s="1"/>
  <c r="AU254" i="4" s="1"/>
  <c r="AK254" i="4"/>
  <c r="AL302" i="4"/>
  <c r="AO302" i="4" s="1"/>
  <c r="AQ302" i="4" s="1"/>
  <c r="AU302" i="4" s="1"/>
  <c r="AK302" i="4"/>
  <c r="AL102" i="4"/>
  <c r="AO102" i="4" s="1"/>
  <c r="AQ102" i="4" s="1"/>
  <c r="AU102" i="4" s="1"/>
  <c r="AK102" i="4"/>
  <c r="AL494" i="4"/>
  <c r="AO494" i="4" s="1"/>
  <c r="AQ494" i="4" s="1"/>
  <c r="AU494" i="4" s="1"/>
  <c r="AK494" i="4"/>
  <c r="AL259" i="4"/>
  <c r="AO259" i="4" s="1"/>
  <c r="AQ259" i="4" s="1"/>
  <c r="AU259" i="4" s="1"/>
  <c r="AK259" i="4"/>
  <c r="AL110" i="4"/>
  <c r="AO110" i="4" s="1"/>
  <c r="AQ110" i="4" s="1"/>
  <c r="AU110" i="4" s="1"/>
  <c r="AK110" i="4"/>
  <c r="AL375" i="4"/>
  <c r="AO375" i="4" s="1"/>
  <c r="AQ375" i="4" s="1"/>
  <c r="AU375" i="4" s="1"/>
  <c r="AK375" i="4"/>
  <c r="AL362" i="4"/>
  <c r="AO362" i="4" s="1"/>
  <c r="AQ362" i="4" s="1"/>
  <c r="AU362" i="4" s="1"/>
  <c r="AK362" i="4"/>
  <c r="AL177" i="4"/>
  <c r="AO177" i="4" s="1"/>
  <c r="AQ177" i="4" s="1"/>
  <c r="AU177" i="4" s="1"/>
  <c r="AK177" i="4"/>
  <c r="AL128" i="4"/>
  <c r="AO128" i="4" s="1"/>
  <c r="AQ128" i="4" s="1"/>
  <c r="AU128" i="4" s="1"/>
  <c r="AK128" i="4"/>
  <c r="AL456" i="4"/>
  <c r="AO456" i="4" s="1"/>
  <c r="AQ456" i="4" s="1"/>
  <c r="AU456" i="4" s="1"/>
  <c r="AK456" i="4"/>
  <c r="AL167" i="4"/>
  <c r="AO167" i="4" s="1"/>
  <c r="AQ167" i="4" s="1"/>
  <c r="AU167" i="4" s="1"/>
  <c r="AK167" i="4"/>
  <c r="AL108" i="4"/>
  <c r="AO108" i="4" s="1"/>
  <c r="AQ108" i="4" s="1"/>
  <c r="AU108" i="4" s="1"/>
  <c r="AK108" i="4"/>
  <c r="AL283" i="4"/>
  <c r="AO283" i="4" s="1"/>
  <c r="AQ283" i="4" s="1"/>
  <c r="AU283" i="4" s="1"/>
  <c r="AK283" i="4"/>
  <c r="AL141" i="4"/>
  <c r="AO141" i="4" s="1"/>
  <c r="AQ141" i="4" s="1"/>
  <c r="AU141" i="4" s="1"/>
  <c r="AK141" i="4"/>
  <c r="AL262" i="4"/>
  <c r="AO262" i="4" s="1"/>
  <c r="AQ262" i="4" s="1"/>
  <c r="AU262" i="4" s="1"/>
  <c r="AK262" i="4"/>
  <c r="AL477" i="4"/>
  <c r="AO477" i="4" s="1"/>
  <c r="AQ477" i="4" s="1"/>
  <c r="AU477" i="4" s="1"/>
  <c r="AK477" i="4"/>
  <c r="AL329" i="4"/>
  <c r="AO329" i="4" s="1"/>
  <c r="AQ329" i="4" s="1"/>
  <c r="AU329" i="4" s="1"/>
  <c r="AK329" i="4"/>
  <c r="AL169" i="4"/>
  <c r="AO169" i="4" s="1"/>
  <c r="AQ169" i="4" s="1"/>
  <c r="AU169" i="4" s="1"/>
  <c r="AK169" i="4"/>
  <c r="AL348" i="4"/>
  <c r="AO348" i="4" s="1"/>
  <c r="AQ348" i="4" s="1"/>
  <c r="AU348" i="4" s="1"/>
  <c r="AK348" i="4"/>
  <c r="AL479" i="4"/>
  <c r="AO479" i="4" s="1"/>
  <c r="AQ479" i="4" s="1"/>
  <c r="AU479" i="4" s="1"/>
  <c r="AK479" i="4"/>
  <c r="AL486" i="4"/>
  <c r="AO486" i="4" s="1"/>
  <c r="AQ486" i="4" s="1"/>
  <c r="AU486" i="4" s="1"/>
  <c r="AK486" i="4"/>
  <c r="AL184" i="4"/>
  <c r="AO184" i="4" s="1"/>
  <c r="AQ184" i="4" s="1"/>
  <c r="AU184" i="4" s="1"/>
  <c r="AK184" i="4"/>
  <c r="AL387" i="4"/>
  <c r="AO387" i="4" s="1"/>
  <c r="AQ387" i="4" s="1"/>
  <c r="AU387" i="4" s="1"/>
  <c r="AK387" i="4"/>
  <c r="AL319" i="4"/>
  <c r="AO319" i="4" s="1"/>
  <c r="AQ319" i="4" s="1"/>
  <c r="AU319" i="4" s="1"/>
  <c r="AK319" i="4"/>
  <c r="AL162" i="4"/>
  <c r="AO162" i="4" s="1"/>
  <c r="AQ162" i="4" s="1"/>
  <c r="AU162" i="4" s="1"/>
  <c r="AK162" i="4"/>
  <c r="AL116" i="4"/>
  <c r="AO116" i="4" s="1"/>
  <c r="AQ116" i="4" s="1"/>
  <c r="AU116" i="4" s="1"/>
  <c r="AK116" i="4"/>
  <c r="AL255" i="4"/>
  <c r="AO255" i="4" s="1"/>
  <c r="AQ255" i="4" s="1"/>
  <c r="AU255" i="4" s="1"/>
  <c r="AK255" i="4"/>
  <c r="AL263" i="4"/>
  <c r="AO263" i="4" s="1"/>
  <c r="AQ263" i="4" s="1"/>
  <c r="AU263" i="4" s="1"/>
  <c r="AK263" i="4"/>
  <c r="AL226" i="4"/>
  <c r="AO226" i="4" s="1"/>
  <c r="AQ226" i="4" s="1"/>
  <c r="AU226" i="4" s="1"/>
  <c r="AK226" i="4"/>
  <c r="AL492" i="4"/>
  <c r="AO492" i="4" s="1"/>
  <c r="AQ492" i="4" s="1"/>
  <c r="AU492" i="4" s="1"/>
  <c r="AK492" i="4"/>
  <c r="AL267" i="4"/>
  <c r="AO267" i="4" s="1"/>
  <c r="AQ267" i="4" s="1"/>
  <c r="AU267" i="4" s="1"/>
  <c r="AK267" i="4"/>
  <c r="AL273" i="4"/>
  <c r="AO273" i="4" s="1"/>
  <c r="AQ273" i="4" s="1"/>
  <c r="AU273" i="4" s="1"/>
  <c r="AK273" i="4"/>
  <c r="AL107" i="4"/>
  <c r="AO107" i="4" s="1"/>
  <c r="AQ107" i="4" s="1"/>
  <c r="AU107" i="4" s="1"/>
  <c r="AK107" i="4"/>
  <c r="AL480" i="4"/>
  <c r="AO480" i="4" s="1"/>
  <c r="AQ480" i="4" s="1"/>
  <c r="AU480" i="4" s="1"/>
  <c r="AK480" i="4"/>
  <c r="AL175" i="4"/>
  <c r="AO175" i="4" s="1"/>
  <c r="AQ175" i="4" s="1"/>
  <c r="AU175" i="4" s="1"/>
  <c r="AK175" i="4"/>
  <c r="AL481" i="4"/>
  <c r="AO481" i="4" s="1"/>
  <c r="AQ481" i="4" s="1"/>
  <c r="AU481" i="4" s="1"/>
  <c r="AK481" i="4"/>
  <c r="AL246" i="4"/>
  <c r="AO246" i="4" s="1"/>
  <c r="AQ246" i="4" s="1"/>
  <c r="AU246" i="4" s="1"/>
  <c r="AK246" i="4"/>
  <c r="AL189" i="4"/>
  <c r="AO189" i="4" s="1"/>
  <c r="AQ189" i="4" s="1"/>
  <c r="AU189" i="4" s="1"/>
  <c r="AK189" i="4"/>
  <c r="AL253" i="4"/>
  <c r="AO253" i="4" s="1"/>
  <c r="AQ253" i="4" s="1"/>
  <c r="AU253" i="4" s="1"/>
  <c r="AK253" i="4"/>
  <c r="AL239" i="4"/>
  <c r="AO239" i="4" s="1"/>
  <c r="AQ239" i="4" s="1"/>
  <c r="AU239" i="4" s="1"/>
  <c r="AK239" i="4"/>
  <c r="AL222" i="4"/>
  <c r="AO222" i="4" s="1"/>
  <c r="AQ222" i="4" s="1"/>
  <c r="AU222" i="4" s="1"/>
  <c r="AK222" i="4"/>
  <c r="AL399" i="4"/>
  <c r="AO399" i="4" s="1"/>
  <c r="AQ399" i="4" s="1"/>
  <c r="AU399" i="4" s="1"/>
  <c r="AK399" i="4"/>
  <c r="AL326" i="4"/>
  <c r="AO326" i="4" s="1"/>
  <c r="AQ326" i="4" s="1"/>
  <c r="AU326" i="4" s="1"/>
  <c r="AK326" i="4"/>
  <c r="AL193" i="4"/>
  <c r="AO193" i="4" s="1"/>
  <c r="AQ193" i="4" s="1"/>
  <c r="AU193" i="4" s="1"/>
  <c r="AK193" i="4"/>
  <c r="AL454" i="4"/>
  <c r="AO454" i="4" s="1"/>
  <c r="AQ454" i="4" s="1"/>
  <c r="AU454" i="4" s="1"/>
  <c r="AK454" i="4"/>
  <c r="AL410" i="4"/>
  <c r="AO410" i="4" s="1"/>
  <c r="AQ410" i="4" s="1"/>
  <c r="AU410" i="4" s="1"/>
  <c r="AK410" i="4"/>
  <c r="AL303" i="4"/>
  <c r="AO303" i="4" s="1"/>
  <c r="AQ303" i="4" s="1"/>
  <c r="AU303" i="4" s="1"/>
  <c r="AK303" i="4"/>
  <c r="AL416" i="4"/>
  <c r="AO416" i="4" s="1"/>
  <c r="AQ416" i="4" s="1"/>
  <c r="AU416" i="4" s="1"/>
  <c r="AK416" i="4"/>
  <c r="AL230" i="4"/>
  <c r="AO230" i="4" s="1"/>
  <c r="AQ230" i="4" s="1"/>
  <c r="AU230" i="4" s="1"/>
  <c r="AK230" i="4"/>
  <c r="AL341" i="4"/>
  <c r="AO341" i="4" s="1"/>
  <c r="AQ341" i="4" s="1"/>
  <c r="AU341" i="4" s="1"/>
  <c r="AK341" i="4"/>
  <c r="AL104" i="4"/>
  <c r="AO104" i="4" s="1"/>
  <c r="AQ104" i="4" s="1"/>
  <c r="AU104" i="4" s="1"/>
  <c r="AK104" i="4"/>
  <c r="AL133" i="4"/>
  <c r="AO133" i="4" s="1"/>
  <c r="AQ133" i="4" s="1"/>
  <c r="AU133" i="4" s="1"/>
  <c r="AK133" i="4"/>
  <c r="AL114" i="4"/>
  <c r="AO114" i="4" s="1"/>
  <c r="AQ114" i="4" s="1"/>
  <c r="AU114" i="4" s="1"/>
  <c r="AK114" i="4"/>
  <c r="AL469" i="4"/>
  <c r="AO469" i="4" s="1"/>
  <c r="AQ469" i="4" s="1"/>
  <c r="AU469" i="4" s="1"/>
  <c r="AK469" i="4"/>
  <c r="AL426" i="4"/>
  <c r="AO426" i="4" s="1"/>
  <c r="AQ426" i="4" s="1"/>
  <c r="AU426" i="4" s="1"/>
  <c r="AK426" i="4"/>
  <c r="AL307" i="4"/>
  <c r="AO307" i="4" s="1"/>
  <c r="AQ307" i="4" s="1"/>
  <c r="AU307" i="4" s="1"/>
  <c r="AK307" i="4"/>
  <c r="AL269" i="4"/>
  <c r="AO269" i="4" s="1"/>
  <c r="AQ269" i="4" s="1"/>
  <c r="AU269" i="4" s="1"/>
  <c r="AK269" i="4"/>
  <c r="AL149" i="4"/>
  <c r="AO149" i="4" s="1"/>
  <c r="AQ149" i="4" s="1"/>
  <c r="AU149" i="4" s="1"/>
  <c r="AK149" i="4"/>
  <c r="AL292" i="4"/>
  <c r="AO292" i="4" s="1"/>
  <c r="AQ292" i="4" s="1"/>
  <c r="AU292" i="4" s="1"/>
  <c r="AK292" i="4"/>
  <c r="AL235" i="4"/>
  <c r="AO235" i="4" s="1"/>
  <c r="AQ235" i="4" s="1"/>
  <c r="AU235" i="4" s="1"/>
  <c r="AK235" i="4"/>
  <c r="AL384" i="4"/>
  <c r="AO384" i="4" s="1"/>
  <c r="AQ384" i="4" s="1"/>
  <c r="AU384" i="4" s="1"/>
  <c r="AK384" i="4"/>
  <c r="AL428" i="4"/>
  <c r="AO428" i="4" s="1"/>
  <c r="AQ428" i="4" s="1"/>
  <c r="AU428" i="4" s="1"/>
  <c r="AK428" i="4"/>
  <c r="AL79" i="4"/>
  <c r="AO79" i="4" s="1"/>
  <c r="AQ79" i="4" s="1"/>
  <c r="AU79" i="4" s="1"/>
  <c r="AK79" i="4"/>
  <c r="AL278" i="4"/>
  <c r="AO278" i="4" s="1"/>
  <c r="AQ278" i="4" s="1"/>
  <c r="AU278" i="4" s="1"/>
  <c r="AK278" i="4"/>
  <c r="AL257" i="4"/>
  <c r="AO257" i="4" s="1"/>
  <c r="AQ257" i="4" s="1"/>
  <c r="AU257" i="4" s="1"/>
  <c r="AK257" i="4"/>
  <c r="AL210" i="4"/>
  <c r="AO210" i="4" s="1"/>
  <c r="AQ210" i="4" s="1"/>
  <c r="AU210" i="4" s="1"/>
  <c r="AK210" i="4"/>
  <c r="AL145" i="4"/>
  <c r="AO145" i="4" s="1"/>
  <c r="AQ145" i="4" s="1"/>
  <c r="AU145" i="4" s="1"/>
  <c r="AK145" i="4"/>
  <c r="AL171" i="4"/>
  <c r="AO171" i="4" s="1"/>
  <c r="AQ171" i="4" s="1"/>
  <c r="AU171" i="4" s="1"/>
  <c r="AK171" i="4"/>
  <c r="AL495" i="4"/>
  <c r="AO495" i="4" s="1"/>
  <c r="AQ495" i="4" s="1"/>
  <c r="AU495" i="4" s="1"/>
  <c r="AK495" i="4"/>
  <c r="AL412" i="4"/>
  <c r="AO412" i="4" s="1"/>
  <c r="AQ412" i="4" s="1"/>
  <c r="AU412" i="4" s="1"/>
  <c r="AK412" i="4"/>
  <c r="AL119" i="4"/>
  <c r="AO119" i="4" s="1"/>
  <c r="AQ119" i="4" s="1"/>
  <c r="AU119" i="4" s="1"/>
  <c r="AK119" i="4"/>
  <c r="AL501" i="4"/>
  <c r="AO501" i="4" s="1"/>
  <c r="AQ501" i="4" s="1"/>
  <c r="AU501" i="4" s="1"/>
  <c r="AK501" i="4"/>
  <c r="AL91" i="4"/>
  <c r="AO91" i="4" s="1"/>
  <c r="AQ91" i="4" s="1"/>
  <c r="AU91" i="4" s="1"/>
  <c r="AK91" i="4"/>
  <c r="AL143" i="4"/>
  <c r="AO143" i="4" s="1"/>
  <c r="AQ143" i="4" s="1"/>
  <c r="AU143" i="4" s="1"/>
  <c r="AK143" i="4"/>
  <c r="AL309" i="4"/>
  <c r="AO309" i="4" s="1"/>
  <c r="AQ309" i="4" s="1"/>
  <c r="AU309" i="4" s="1"/>
  <c r="AK309" i="4"/>
  <c r="AL188" i="4"/>
  <c r="AO188" i="4" s="1"/>
  <c r="AQ188" i="4" s="1"/>
  <c r="AU188" i="4" s="1"/>
  <c r="AK188" i="4"/>
  <c r="AL82" i="4"/>
  <c r="AO82" i="4" s="1"/>
  <c r="AQ82" i="4" s="1"/>
  <c r="AU82" i="4" s="1"/>
  <c r="AK82" i="4"/>
  <c r="AL186" i="4"/>
  <c r="AO186" i="4" s="1"/>
  <c r="AQ186" i="4" s="1"/>
  <c r="AU186" i="4" s="1"/>
  <c r="AK186" i="4"/>
  <c r="AL466" i="4"/>
  <c r="AO466" i="4" s="1"/>
  <c r="AQ466" i="4" s="1"/>
  <c r="AU466" i="4" s="1"/>
  <c r="AK466" i="4"/>
  <c r="AL406" i="4"/>
  <c r="AO406" i="4" s="1"/>
  <c r="AQ406" i="4" s="1"/>
  <c r="AU406" i="4" s="1"/>
  <c r="AK406" i="4"/>
  <c r="AL415" i="4"/>
  <c r="AO415" i="4" s="1"/>
  <c r="AQ415" i="4" s="1"/>
  <c r="AU415" i="4" s="1"/>
  <c r="AK415" i="4"/>
  <c r="AL182" i="4"/>
  <c r="AO182" i="4" s="1"/>
  <c r="AQ182" i="4" s="1"/>
  <c r="AU182" i="4" s="1"/>
  <c r="AK182" i="4"/>
  <c r="AL274" i="4"/>
  <c r="AO274" i="4" s="1"/>
  <c r="AQ274" i="4" s="1"/>
  <c r="AU274" i="4" s="1"/>
  <c r="AK274" i="4"/>
  <c r="AL86" i="4"/>
  <c r="AO86" i="4" s="1"/>
  <c r="AQ86" i="4" s="1"/>
  <c r="AU86" i="4" s="1"/>
  <c r="AK86" i="4"/>
  <c r="AL378" i="4"/>
  <c r="AO378" i="4" s="1"/>
  <c r="AQ378" i="4" s="1"/>
  <c r="AU378" i="4" s="1"/>
  <c r="AK378" i="4"/>
  <c r="AL470" i="4"/>
  <c r="AO470" i="4" s="1"/>
  <c r="AQ470" i="4" s="1"/>
  <c r="AU470" i="4" s="1"/>
  <c r="AK470" i="4"/>
  <c r="AL195" i="4"/>
  <c r="AO195" i="4" s="1"/>
  <c r="AQ195" i="4" s="1"/>
  <c r="AU195" i="4" s="1"/>
  <c r="AK195" i="4"/>
  <c r="AL109" i="4"/>
  <c r="AO109" i="4" s="1"/>
  <c r="AQ109" i="4" s="1"/>
  <c r="AU109" i="4" s="1"/>
  <c r="AK109" i="4"/>
  <c r="AL340" i="4"/>
  <c r="AO340" i="4" s="1"/>
  <c r="AQ340" i="4" s="1"/>
  <c r="AU340" i="4" s="1"/>
  <c r="AK340" i="4"/>
  <c r="AL142" i="4"/>
  <c r="AO142" i="4" s="1"/>
  <c r="AQ142" i="4" s="1"/>
  <c r="AU142" i="4" s="1"/>
  <c r="AK142" i="4"/>
  <c r="AL236" i="4"/>
  <c r="AO236" i="4" s="1"/>
  <c r="AQ236" i="4" s="1"/>
  <c r="AU236" i="4" s="1"/>
  <c r="AK236" i="4"/>
  <c r="AL437" i="4"/>
  <c r="AO437" i="4" s="1"/>
  <c r="AQ437" i="4" s="1"/>
  <c r="AU437" i="4" s="1"/>
  <c r="AK437" i="4"/>
  <c r="AL136" i="4"/>
  <c r="AO136" i="4" s="1"/>
  <c r="AQ136" i="4" s="1"/>
  <c r="AU136" i="4" s="1"/>
  <c r="AK136" i="4"/>
  <c r="AL475" i="4"/>
  <c r="AO475" i="4" s="1"/>
  <c r="AQ475" i="4" s="1"/>
  <c r="AU475" i="4" s="1"/>
  <c r="AK475" i="4"/>
  <c r="AL159" i="4"/>
  <c r="AO159" i="4" s="1"/>
  <c r="AQ159" i="4" s="1"/>
  <c r="AU159" i="4" s="1"/>
  <c r="AK159" i="4"/>
  <c r="AL204" i="4"/>
  <c r="AO204" i="4" s="1"/>
  <c r="AQ204" i="4" s="1"/>
  <c r="AU204" i="4" s="1"/>
  <c r="AK204" i="4"/>
  <c r="AL419" i="4"/>
  <c r="AO419" i="4" s="1"/>
  <c r="AQ419" i="4" s="1"/>
  <c r="AU419" i="4" s="1"/>
  <c r="AK419" i="4"/>
  <c r="AL217" i="4"/>
  <c r="AO217" i="4" s="1"/>
  <c r="AQ217" i="4" s="1"/>
  <c r="AU217" i="4" s="1"/>
  <c r="AK217" i="4"/>
  <c r="AL84" i="4"/>
  <c r="AO84" i="4" s="1"/>
  <c r="AQ84" i="4" s="1"/>
  <c r="AU84" i="4" s="1"/>
  <c r="AK84" i="4"/>
  <c r="AL471" i="4"/>
  <c r="AO471" i="4" s="1"/>
  <c r="AQ471" i="4" s="1"/>
  <c r="AU471" i="4" s="1"/>
  <c r="AK471" i="4"/>
  <c r="AL364" i="4"/>
  <c r="AO364" i="4" s="1"/>
  <c r="AQ364" i="4" s="1"/>
  <c r="AU364" i="4" s="1"/>
  <c r="AK364" i="4"/>
  <c r="AL325" i="4"/>
  <c r="AO325" i="4" s="1"/>
  <c r="AQ325" i="4" s="1"/>
  <c r="AU325" i="4" s="1"/>
  <c r="AK325" i="4"/>
  <c r="AL249" i="4"/>
  <c r="AO249" i="4" s="1"/>
  <c r="AQ249" i="4" s="1"/>
  <c r="AU249" i="4" s="1"/>
  <c r="AK249" i="4"/>
  <c r="AL77" i="4"/>
  <c r="AO77" i="4" s="1"/>
  <c r="AQ77" i="4" s="1"/>
  <c r="AU77" i="4" s="1"/>
  <c r="AK77" i="4"/>
  <c r="AL282" i="4"/>
  <c r="AO282" i="4" s="1"/>
  <c r="AQ282" i="4" s="1"/>
  <c r="AU282" i="4" s="1"/>
  <c r="AK282" i="4"/>
  <c r="AL99" i="4"/>
  <c r="AO99" i="4" s="1"/>
  <c r="AQ99" i="4" s="1"/>
  <c r="AU99" i="4" s="1"/>
  <c r="AK99" i="4"/>
  <c r="AL464" i="4"/>
  <c r="AO464" i="4" s="1"/>
  <c r="AQ464" i="4" s="1"/>
  <c r="AU464" i="4" s="1"/>
  <c r="AK464" i="4"/>
  <c r="AL310" i="4"/>
  <c r="AO310" i="4" s="1"/>
  <c r="AQ310" i="4" s="1"/>
  <c r="AU310" i="4" s="1"/>
  <c r="AK310" i="4"/>
  <c r="AL161" i="4"/>
  <c r="AO161" i="4" s="1"/>
  <c r="AQ161" i="4" s="1"/>
  <c r="AU161" i="4" s="1"/>
  <c r="AK161" i="4"/>
  <c r="AL113" i="4"/>
  <c r="AO113" i="4" s="1"/>
  <c r="AQ113" i="4" s="1"/>
  <c r="AU113" i="4" s="1"/>
  <c r="AK113" i="4"/>
  <c r="AL395" i="4"/>
  <c r="AO395" i="4" s="1"/>
  <c r="AQ395" i="4" s="1"/>
  <c r="AU395" i="4" s="1"/>
  <c r="AK395" i="4"/>
  <c r="AL244" i="4"/>
  <c r="AO244" i="4" s="1"/>
  <c r="AQ244" i="4" s="1"/>
  <c r="AU244" i="4" s="1"/>
  <c r="AK244" i="4"/>
  <c r="AL140" i="4"/>
  <c r="AO140" i="4" s="1"/>
  <c r="AQ140" i="4" s="1"/>
  <c r="AU140" i="4" s="1"/>
  <c r="AK140" i="4"/>
  <c r="AL467" i="4"/>
  <c r="AO467" i="4" s="1"/>
  <c r="AQ467" i="4" s="1"/>
  <c r="AU467" i="4" s="1"/>
  <c r="AK467" i="4"/>
  <c r="AL411" i="4"/>
  <c r="AO411" i="4" s="1"/>
  <c r="AQ411" i="4" s="1"/>
  <c r="AU411" i="4" s="1"/>
  <c r="AK411" i="4"/>
  <c r="AL272" i="4"/>
  <c r="AO272" i="4" s="1"/>
  <c r="AQ272" i="4" s="1"/>
  <c r="AU272" i="4" s="1"/>
  <c r="AK272" i="4"/>
  <c r="AL431" i="4"/>
  <c r="AO431" i="4" s="1"/>
  <c r="AQ431" i="4" s="1"/>
  <c r="AU431" i="4" s="1"/>
  <c r="AK431" i="4"/>
  <c r="AL234" i="4"/>
  <c r="AO234" i="4" s="1"/>
  <c r="AQ234" i="4" s="1"/>
  <c r="AU234" i="4" s="1"/>
  <c r="AK234" i="4"/>
  <c r="AL506" i="4"/>
  <c r="AO506" i="4" s="1"/>
  <c r="AQ506" i="4" s="1"/>
  <c r="AU506" i="4" s="1"/>
  <c r="AK506" i="4"/>
  <c r="AL203" i="4"/>
  <c r="AO203" i="4" s="1"/>
  <c r="AQ203" i="4" s="1"/>
  <c r="AU203" i="4" s="1"/>
  <c r="AK203" i="4"/>
  <c r="AL442" i="4"/>
  <c r="AO442" i="4" s="1"/>
  <c r="AQ442" i="4" s="1"/>
  <c r="AU442" i="4" s="1"/>
  <c r="AK442" i="4"/>
  <c r="AL462" i="4"/>
  <c r="AO462" i="4" s="1"/>
  <c r="AQ462" i="4" s="1"/>
  <c r="AU462" i="4" s="1"/>
  <c r="AK462" i="4"/>
  <c r="AL277" i="4"/>
  <c r="AO277" i="4" s="1"/>
  <c r="AQ277" i="4" s="1"/>
  <c r="AU277" i="4" s="1"/>
  <c r="AK277" i="4"/>
  <c r="AL499" i="4"/>
  <c r="AO499" i="4" s="1"/>
  <c r="AQ499" i="4" s="1"/>
  <c r="AU499" i="4" s="1"/>
  <c r="AK499" i="4"/>
  <c r="AL199" i="4"/>
  <c r="AO199" i="4" s="1"/>
  <c r="AQ199" i="4" s="1"/>
  <c r="AU199" i="4" s="1"/>
  <c r="AK199" i="4"/>
  <c r="AL423" i="4"/>
  <c r="AO423" i="4" s="1"/>
  <c r="AQ423" i="4" s="1"/>
  <c r="AU423" i="4" s="1"/>
  <c r="AK423" i="4"/>
  <c r="AL93" i="4"/>
  <c r="AO93" i="4" s="1"/>
  <c r="AQ93" i="4" s="1"/>
  <c r="AU93" i="4" s="1"/>
  <c r="AK93" i="4"/>
  <c r="AL178" i="4"/>
  <c r="AO178" i="4" s="1"/>
  <c r="AQ178" i="4" s="1"/>
  <c r="AU178" i="4" s="1"/>
  <c r="AK178" i="4"/>
  <c r="AL483" i="4"/>
  <c r="AO483" i="4" s="1"/>
  <c r="AQ483" i="4" s="1"/>
  <c r="AU483" i="4" s="1"/>
  <c r="AK483" i="4"/>
  <c r="AL81" i="4"/>
  <c r="AO81" i="4" s="1"/>
  <c r="AQ81" i="4" s="1"/>
  <c r="AU81" i="4" s="1"/>
  <c r="AK81" i="4"/>
  <c r="AL487" i="4"/>
  <c r="AO487" i="4" s="1"/>
  <c r="AQ487" i="4" s="1"/>
  <c r="AU487" i="4" s="1"/>
  <c r="AK487" i="4"/>
  <c r="AL286" i="4"/>
  <c r="AO286" i="4" s="1"/>
  <c r="AQ286" i="4" s="1"/>
  <c r="AU286" i="4" s="1"/>
  <c r="AK286" i="4"/>
  <c r="AL264" i="4"/>
  <c r="AO264" i="4" s="1"/>
  <c r="AQ264" i="4" s="1"/>
  <c r="AU264" i="4" s="1"/>
  <c r="AK264" i="4"/>
  <c r="AL153" i="4"/>
  <c r="AO153" i="4" s="1"/>
  <c r="AQ153" i="4" s="1"/>
  <c r="AU153" i="4" s="1"/>
  <c r="AK153" i="4"/>
  <c r="AL314" i="4"/>
  <c r="AO314" i="4" s="1"/>
  <c r="AQ314" i="4" s="1"/>
  <c r="AU314" i="4" s="1"/>
  <c r="AK314" i="4"/>
  <c r="AL318" i="4"/>
  <c r="AO318" i="4" s="1"/>
  <c r="AQ318" i="4" s="1"/>
  <c r="AU318" i="4" s="1"/>
  <c r="AK318" i="4"/>
  <c r="AL191" i="4"/>
  <c r="AO191" i="4" s="1"/>
  <c r="AQ191" i="4" s="1"/>
  <c r="AU191" i="4" s="1"/>
  <c r="AK191" i="4"/>
  <c r="AL443" i="4"/>
  <c r="AO443" i="4" s="1"/>
  <c r="AQ443" i="4" s="1"/>
  <c r="AU443" i="4" s="1"/>
  <c r="AK443" i="4"/>
  <c r="AL285" i="4"/>
  <c r="AO285" i="4" s="1"/>
  <c r="AQ285" i="4" s="1"/>
  <c r="AU285" i="4" s="1"/>
  <c r="AK285" i="4"/>
  <c r="AL160" i="4"/>
  <c r="AO160" i="4" s="1"/>
  <c r="AQ160" i="4" s="1"/>
  <c r="AU160" i="4" s="1"/>
  <c r="AK160" i="4"/>
  <c r="AL194" i="4"/>
  <c r="AO194" i="4" s="1"/>
  <c r="AQ194" i="4" s="1"/>
  <c r="AU194" i="4" s="1"/>
  <c r="AK194" i="4"/>
  <c r="AL342" i="4"/>
  <c r="AO342" i="4" s="1"/>
  <c r="AQ342" i="4" s="1"/>
  <c r="AU342" i="4" s="1"/>
  <c r="AK342" i="4"/>
  <c r="AL383" i="4"/>
  <c r="AO383" i="4" s="1"/>
  <c r="AQ383" i="4" s="1"/>
  <c r="AU383" i="4" s="1"/>
  <c r="AK383" i="4"/>
  <c r="AL328" i="4"/>
  <c r="AO328" i="4" s="1"/>
  <c r="AQ328" i="4" s="1"/>
  <c r="AU328" i="4" s="1"/>
  <c r="AK328" i="4"/>
  <c r="AL276" i="4"/>
  <c r="AO276" i="4" s="1"/>
  <c r="AQ276" i="4" s="1"/>
  <c r="AU276" i="4" s="1"/>
  <c r="AK276" i="4"/>
  <c r="AL170" i="4"/>
  <c r="AO170" i="4" s="1"/>
  <c r="AQ170" i="4" s="1"/>
  <c r="AU170" i="4" s="1"/>
  <c r="AK170" i="4"/>
  <c r="AL200" i="4"/>
  <c r="AO200" i="4" s="1"/>
  <c r="AQ200" i="4" s="1"/>
  <c r="AU200" i="4" s="1"/>
  <c r="AK200" i="4"/>
  <c r="AL97" i="4"/>
  <c r="AO97" i="4" s="1"/>
  <c r="AQ97" i="4" s="1"/>
  <c r="AU97" i="4" s="1"/>
  <c r="AK97" i="4"/>
  <c r="AL216" i="4"/>
  <c r="AO216" i="4" s="1"/>
  <c r="AQ216" i="4" s="1"/>
  <c r="AU216" i="4" s="1"/>
  <c r="AK216" i="4"/>
  <c r="AL493" i="4"/>
  <c r="AO493" i="4" s="1"/>
  <c r="AQ493" i="4" s="1"/>
  <c r="AU493" i="4" s="1"/>
  <c r="AK493" i="4"/>
  <c r="AL465" i="4"/>
  <c r="AO465" i="4" s="1"/>
  <c r="AQ465" i="4" s="1"/>
  <c r="AU465" i="4" s="1"/>
  <c r="AK465" i="4"/>
  <c r="AL482" i="4"/>
  <c r="AO482" i="4" s="1"/>
  <c r="AQ482" i="4" s="1"/>
  <c r="AU482" i="4" s="1"/>
  <c r="AK482" i="4"/>
  <c r="AL368" i="4"/>
  <c r="AO368" i="4" s="1"/>
  <c r="AQ368" i="4" s="1"/>
  <c r="AU368" i="4" s="1"/>
  <c r="AK368" i="4"/>
  <c r="AL166" i="4"/>
  <c r="AO166" i="4" s="1"/>
  <c r="AQ166" i="4" s="1"/>
  <c r="AU166" i="4" s="1"/>
  <c r="AK166" i="4"/>
  <c r="AL94" i="4"/>
  <c r="AO94" i="4" s="1"/>
  <c r="AQ94" i="4" s="1"/>
  <c r="AU94" i="4" s="1"/>
  <c r="AK94" i="4"/>
  <c r="AL152" i="4"/>
  <c r="AO152" i="4" s="1"/>
  <c r="AQ152" i="4" s="1"/>
  <c r="AU152" i="4" s="1"/>
  <c r="AK152" i="4"/>
  <c r="AL301" i="4"/>
  <c r="AO301" i="4" s="1"/>
  <c r="AQ301" i="4" s="1"/>
  <c r="AU301" i="4" s="1"/>
  <c r="AK301" i="4"/>
  <c r="AL444" i="4"/>
  <c r="AO444" i="4" s="1"/>
  <c r="AQ444" i="4" s="1"/>
  <c r="AU444" i="4" s="1"/>
  <c r="AK444" i="4"/>
  <c r="AL392" i="4"/>
  <c r="AO392" i="4" s="1"/>
  <c r="AQ392" i="4" s="1"/>
  <c r="AU392" i="4" s="1"/>
  <c r="AK392" i="4"/>
  <c r="AL491" i="4"/>
  <c r="AO491" i="4" s="1"/>
  <c r="AQ491" i="4" s="1"/>
  <c r="AU491" i="4" s="1"/>
  <c r="AK491" i="4"/>
  <c r="AL434" i="4"/>
  <c r="AO434" i="4" s="1"/>
  <c r="AQ434" i="4" s="1"/>
  <c r="AU434" i="4" s="1"/>
  <c r="AK434" i="4"/>
  <c r="AL457" i="4"/>
  <c r="AO457" i="4" s="1"/>
  <c r="AQ457" i="4" s="1"/>
  <c r="AU457" i="4" s="1"/>
  <c r="AK457" i="4"/>
  <c r="AL504" i="4"/>
  <c r="AO504" i="4" s="1"/>
  <c r="AQ504" i="4" s="1"/>
  <c r="AU504" i="4" s="1"/>
  <c r="AK504" i="4"/>
  <c r="AL388" i="4"/>
  <c r="AO388" i="4" s="1"/>
  <c r="AQ388" i="4" s="1"/>
  <c r="AU388" i="4" s="1"/>
  <c r="AK388" i="4"/>
  <c r="AL317" i="4"/>
  <c r="AO317" i="4" s="1"/>
  <c r="AQ317" i="4" s="1"/>
  <c r="AU317" i="4" s="1"/>
  <c r="AK317" i="4"/>
  <c r="AL398" i="4"/>
  <c r="AO398" i="4" s="1"/>
  <c r="AQ398" i="4" s="1"/>
  <c r="AU398" i="4" s="1"/>
  <c r="AK398" i="4"/>
  <c r="AL197" i="4"/>
  <c r="AO197" i="4" s="1"/>
  <c r="AQ197" i="4" s="1"/>
  <c r="AU197" i="4" s="1"/>
  <c r="AK197" i="4"/>
  <c r="AL105" i="4"/>
  <c r="AO105" i="4" s="1"/>
  <c r="AQ105" i="4" s="1"/>
  <c r="AU105" i="4" s="1"/>
  <c r="AK105" i="4"/>
  <c r="AL447" i="4"/>
  <c r="AO447" i="4" s="1"/>
  <c r="AQ447" i="4" s="1"/>
  <c r="AU447" i="4" s="1"/>
  <c r="AK447" i="4"/>
  <c r="AL402" i="4"/>
  <c r="AO402" i="4" s="1"/>
  <c r="AQ402" i="4" s="1"/>
  <c r="AU402" i="4" s="1"/>
  <c r="AK402" i="4"/>
  <c r="AL430" i="4"/>
  <c r="AO430" i="4" s="1"/>
  <c r="AQ430" i="4" s="1"/>
  <c r="AU430" i="4" s="1"/>
  <c r="AK430" i="4"/>
  <c r="AL432" i="4"/>
  <c r="AO432" i="4" s="1"/>
  <c r="AQ432" i="4" s="1"/>
  <c r="AU432" i="4" s="1"/>
  <c r="AK432" i="4"/>
  <c r="AL463" i="4"/>
  <c r="AO463" i="4" s="1"/>
  <c r="AQ463" i="4" s="1"/>
  <c r="AU463" i="4" s="1"/>
  <c r="AK463" i="4"/>
  <c r="AL213" i="4"/>
  <c r="AO213" i="4" s="1"/>
  <c r="AQ213" i="4" s="1"/>
  <c r="AU213" i="4" s="1"/>
  <c r="AK213" i="4"/>
  <c r="AL275" i="4"/>
  <c r="AO275" i="4" s="1"/>
  <c r="AQ275" i="4" s="1"/>
  <c r="AU275" i="4" s="1"/>
  <c r="AK275" i="4"/>
  <c r="AL209" i="4"/>
  <c r="AO209" i="4" s="1"/>
  <c r="AQ209" i="4" s="1"/>
  <c r="AU209" i="4" s="1"/>
  <c r="AK209" i="4"/>
  <c r="AL187" i="4"/>
  <c r="AO187" i="4" s="1"/>
  <c r="AQ187" i="4" s="1"/>
  <c r="AU187" i="4" s="1"/>
  <c r="AK187" i="4"/>
  <c r="AL425" i="4"/>
  <c r="AO425" i="4" s="1"/>
  <c r="AQ425" i="4" s="1"/>
  <c r="AU425" i="4" s="1"/>
  <c r="AK425" i="4"/>
  <c r="AL158" i="4"/>
  <c r="AO158" i="4" s="1"/>
  <c r="AQ158" i="4" s="1"/>
  <c r="AU158" i="4" s="1"/>
  <c r="AK158" i="4"/>
  <c r="AL139" i="4"/>
  <c r="AO139" i="4" s="1"/>
  <c r="AQ139" i="4" s="1"/>
  <c r="AU139" i="4" s="1"/>
  <c r="AK139" i="4"/>
  <c r="AL156" i="4"/>
  <c r="AO156" i="4" s="1"/>
  <c r="AQ156" i="4" s="1"/>
  <c r="AU156" i="4" s="1"/>
  <c r="AK156" i="4"/>
  <c r="AL164" i="4"/>
  <c r="AO164" i="4" s="1"/>
  <c r="AQ164" i="4" s="1"/>
  <c r="AU164" i="4" s="1"/>
  <c r="AK164" i="4"/>
  <c r="AL448" i="4"/>
  <c r="AO448" i="4" s="1"/>
  <c r="AQ448" i="4" s="1"/>
  <c r="AU448" i="4" s="1"/>
  <c r="AK448" i="4"/>
  <c r="AL351" i="4"/>
  <c r="AO351" i="4" s="1"/>
  <c r="AQ351" i="4" s="1"/>
  <c r="AU351" i="4" s="1"/>
  <c r="AK351" i="4"/>
  <c r="AL115" i="4"/>
  <c r="AO115" i="4" s="1"/>
  <c r="AQ115" i="4" s="1"/>
  <c r="AU115" i="4" s="1"/>
  <c r="AK115" i="4"/>
  <c r="AL150" i="4"/>
  <c r="AO150" i="4" s="1"/>
  <c r="AQ150" i="4" s="1"/>
  <c r="AU150" i="4" s="1"/>
  <c r="AK150" i="4"/>
  <c r="AL245" i="4"/>
  <c r="AO245" i="4" s="1"/>
  <c r="AQ245" i="4" s="1"/>
  <c r="AU245" i="4" s="1"/>
  <c r="AK245" i="4"/>
  <c r="AL192" i="4"/>
  <c r="AO192" i="4" s="1"/>
  <c r="AQ192" i="4" s="1"/>
  <c r="AU192" i="4" s="1"/>
  <c r="AK192" i="4"/>
  <c r="AL266" i="4"/>
  <c r="AO266" i="4" s="1"/>
  <c r="AQ266" i="4" s="1"/>
  <c r="AU266" i="4" s="1"/>
  <c r="AK266" i="4"/>
  <c r="AL315" i="4"/>
  <c r="AO315" i="4" s="1"/>
  <c r="AQ315" i="4" s="1"/>
  <c r="AU315" i="4" s="1"/>
  <c r="AK315" i="4"/>
  <c r="AL270" i="4"/>
  <c r="AO270" i="4" s="1"/>
  <c r="AQ270" i="4" s="1"/>
  <c r="AU270" i="4" s="1"/>
  <c r="AK270" i="4"/>
  <c r="AL374" i="4"/>
  <c r="AO374" i="4" s="1"/>
  <c r="AQ374" i="4" s="1"/>
  <c r="AU374" i="4" s="1"/>
  <c r="AK374" i="4"/>
  <c r="AL336" i="4"/>
  <c r="AO336" i="4" s="1"/>
  <c r="AQ336" i="4" s="1"/>
  <c r="AU336" i="4" s="1"/>
  <c r="AK336" i="4"/>
  <c r="AL127" i="4"/>
  <c r="AO127" i="4" s="1"/>
  <c r="AQ127" i="4" s="1"/>
  <c r="AU127" i="4" s="1"/>
  <c r="AK127" i="4"/>
  <c r="AL498" i="4"/>
  <c r="AO498" i="4" s="1"/>
  <c r="AQ498" i="4" s="1"/>
  <c r="AU498" i="4" s="1"/>
  <c r="AK498" i="4"/>
  <c r="AL137" i="4"/>
  <c r="AO137" i="4" s="1"/>
  <c r="AQ137" i="4" s="1"/>
  <c r="AU137" i="4" s="1"/>
  <c r="AK137" i="4"/>
  <c r="AL352" i="4"/>
  <c r="AO352" i="4" s="1"/>
  <c r="AQ352" i="4" s="1"/>
  <c r="AU352" i="4" s="1"/>
  <c r="AK352" i="4"/>
  <c r="AL349" i="4"/>
  <c r="AO349" i="4" s="1"/>
  <c r="AQ349" i="4" s="1"/>
  <c r="AU349" i="4" s="1"/>
  <c r="AK349" i="4"/>
  <c r="AL232" i="4"/>
  <c r="AO232" i="4" s="1"/>
  <c r="AQ232" i="4" s="1"/>
  <c r="AU232" i="4" s="1"/>
  <c r="AK232" i="4"/>
  <c r="AL436" i="4"/>
  <c r="AO436" i="4" s="1"/>
  <c r="AQ436" i="4" s="1"/>
  <c r="AU436" i="4" s="1"/>
  <c r="AK436" i="4"/>
  <c r="AL212" i="4"/>
  <c r="AO212" i="4" s="1"/>
  <c r="AQ212" i="4" s="1"/>
  <c r="AU212" i="4" s="1"/>
  <c r="AK212" i="4"/>
  <c r="AL201" i="4"/>
  <c r="AO201" i="4" s="1"/>
  <c r="AQ201" i="4" s="1"/>
  <c r="AU201" i="4" s="1"/>
  <c r="AK201" i="4"/>
  <c r="AL208" i="4"/>
  <c r="AO208" i="4" s="1"/>
  <c r="AQ208" i="4" s="1"/>
  <c r="AU208" i="4" s="1"/>
  <c r="AK208" i="4"/>
  <c r="AL83" i="4"/>
  <c r="AO83" i="4" s="1"/>
  <c r="AQ83" i="4" s="1"/>
  <c r="AU83" i="4" s="1"/>
  <c r="AK83" i="4"/>
  <c r="AL366" i="4"/>
  <c r="AO366" i="4" s="1"/>
  <c r="AQ366" i="4" s="1"/>
  <c r="AU366" i="4" s="1"/>
  <c r="AK366" i="4"/>
  <c r="AL101" i="4"/>
  <c r="AO101" i="4" s="1"/>
  <c r="AQ101" i="4" s="1"/>
  <c r="AU101" i="4" s="1"/>
  <c r="AK101" i="4"/>
  <c r="AL316" i="4"/>
  <c r="AO316" i="4" s="1"/>
  <c r="AQ316" i="4" s="1"/>
  <c r="AU316" i="4" s="1"/>
  <c r="AK316" i="4"/>
  <c r="AL130" i="4"/>
  <c r="AO130" i="4" s="1"/>
  <c r="AQ130" i="4" s="1"/>
  <c r="AU130" i="4" s="1"/>
  <c r="AK130" i="4"/>
  <c r="AL80" i="4"/>
  <c r="AO80" i="4" s="1"/>
  <c r="AQ80" i="4" s="1"/>
  <c r="AU80" i="4" s="1"/>
  <c r="AK80" i="4"/>
  <c r="AL300" i="4"/>
  <c r="AO300" i="4" s="1"/>
  <c r="AQ300" i="4" s="1"/>
  <c r="AU300" i="4" s="1"/>
  <c r="AK300" i="4"/>
  <c r="AL293" i="4"/>
  <c r="AO293" i="4" s="1"/>
  <c r="AQ293" i="4" s="1"/>
  <c r="AU293" i="4" s="1"/>
  <c r="AK293" i="4"/>
  <c r="AL75" i="4"/>
  <c r="AO75" i="4" s="1"/>
  <c r="AQ75" i="4" s="1"/>
  <c r="AU75" i="4" s="1"/>
  <c r="AK75" i="4"/>
  <c r="AL291" i="4"/>
  <c r="AO291" i="4" s="1"/>
  <c r="AQ291" i="4" s="1"/>
  <c r="AU291" i="4" s="1"/>
  <c r="AK291" i="4"/>
  <c r="AL288" i="4"/>
  <c r="AO288" i="4" s="1"/>
  <c r="AQ288" i="4" s="1"/>
  <c r="AU288" i="4" s="1"/>
  <c r="AK288" i="4"/>
  <c r="AL155" i="4"/>
  <c r="AO155" i="4" s="1"/>
  <c r="AQ155" i="4" s="1"/>
  <c r="AU155" i="4" s="1"/>
  <c r="AK155" i="4"/>
  <c r="AL78" i="4"/>
  <c r="AO78" i="4" s="1"/>
  <c r="AQ78" i="4" s="1"/>
  <c r="AU78" i="4" s="1"/>
  <c r="AK78" i="4"/>
  <c r="AL472" i="4"/>
  <c r="AO472" i="4" s="1"/>
  <c r="AQ472" i="4" s="1"/>
  <c r="AU472" i="4" s="1"/>
  <c r="AK472" i="4"/>
  <c r="AL490" i="4"/>
  <c r="AO490" i="4" s="1"/>
  <c r="AQ490" i="4" s="1"/>
  <c r="AU490" i="4" s="1"/>
  <c r="AK490" i="4"/>
  <c r="AL154" i="4"/>
  <c r="AO154" i="4" s="1"/>
  <c r="AQ154" i="4" s="1"/>
  <c r="AU154" i="4" s="1"/>
  <c r="AK154" i="4"/>
  <c r="AL338" i="4"/>
  <c r="AO338" i="4" s="1"/>
  <c r="AQ338" i="4" s="1"/>
  <c r="AU338" i="4" s="1"/>
  <c r="AK338" i="4"/>
  <c r="AL409" i="4"/>
  <c r="AO409" i="4" s="1"/>
  <c r="AQ409" i="4" s="1"/>
  <c r="AU409" i="4" s="1"/>
  <c r="AK409" i="4"/>
  <c r="AL380" i="4"/>
  <c r="AO380" i="4" s="1"/>
  <c r="AQ380" i="4" s="1"/>
  <c r="AU380" i="4" s="1"/>
  <c r="AK380" i="4"/>
  <c r="AL228" i="4"/>
  <c r="AO228" i="4" s="1"/>
  <c r="AQ228" i="4" s="1"/>
  <c r="AU228" i="4" s="1"/>
  <c r="AK228" i="4"/>
  <c r="AL363" i="4"/>
  <c r="AO363" i="4" s="1"/>
  <c r="AQ363" i="4" s="1"/>
  <c r="AU363" i="4" s="1"/>
  <c r="AK363" i="4"/>
  <c r="AL438" i="4"/>
  <c r="AO438" i="4" s="1"/>
  <c r="AQ438" i="4" s="1"/>
  <c r="AU438" i="4" s="1"/>
  <c r="AK438" i="4"/>
  <c r="AL118" i="4"/>
  <c r="AO118" i="4" s="1"/>
  <c r="AQ118" i="4" s="1"/>
  <c r="AU118" i="4" s="1"/>
  <c r="AK118" i="4"/>
  <c r="AL231" i="4"/>
  <c r="AO231" i="4" s="1"/>
  <c r="AQ231" i="4" s="1"/>
  <c r="AU231" i="4" s="1"/>
  <c r="AK231" i="4"/>
  <c r="AL308" i="4"/>
  <c r="AO308" i="4" s="1"/>
  <c r="AQ308" i="4" s="1"/>
  <c r="AU308" i="4" s="1"/>
  <c r="AK308" i="4"/>
  <c r="AL179" i="4"/>
  <c r="AO179" i="4" s="1"/>
  <c r="AQ179" i="4" s="1"/>
  <c r="AU179" i="4" s="1"/>
  <c r="AK179" i="4"/>
  <c r="AL421" i="4"/>
  <c r="AO421" i="4" s="1"/>
  <c r="AQ421" i="4" s="1"/>
  <c r="AU421" i="4" s="1"/>
  <c r="AK421" i="4"/>
  <c r="AL407" i="4"/>
  <c r="AO407" i="4" s="1"/>
  <c r="AQ407" i="4" s="1"/>
  <c r="AU407" i="4" s="1"/>
  <c r="AK407" i="4"/>
  <c r="AL324" i="4"/>
  <c r="AO324" i="4" s="1"/>
  <c r="AQ324" i="4" s="1"/>
  <c r="AU324" i="4" s="1"/>
  <c r="AK324" i="4"/>
  <c r="AL241" i="4"/>
  <c r="AO241" i="4" s="1"/>
  <c r="AQ241" i="4" s="1"/>
  <c r="AU241" i="4" s="1"/>
  <c r="AK241" i="4"/>
  <c r="AL320" i="4"/>
  <c r="AO320" i="4" s="1"/>
  <c r="AQ320" i="4" s="1"/>
  <c r="AU320" i="4" s="1"/>
  <c r="AK320" i="4"/>
  <c r="AL112" i="4"/>
  <c r="AO112" i="4" s="1"/>
  <c r="AQ112" i="4" s="1"/>
  <c r="AU112" i="4" s="1"/>
  <c r="AK112" i="4"/>
  <c r="AL295" i="4"/>
  <c r="AO295" i="4" s="1"/>
  <c r="AQ295" i="4" s="1"/>
  <c r="AU295" i="4" s="1"/>
  <c r="AK295" i="4"/>
  <c r="AL408" i="4"/>
  <c r="AO408" i="4" s="1"/>
  <c r="AQ408" i="4" s="1"/>
  <c r="AU408" i="4" s="1"/>
  <c r="AK408" i="4"/>
  <c r="AL256" i="4"/>
  <c r="AO256" i="4" s="1"/>
  <c r="AQ256" i="4" s="1"/>
  <c r="AU256" i="4" s="1"/>
  <c r="AK256" i="4"/>
  <c r="AL450" i="4"/>
  <c r="AO450" i="4" s="1"/>
  <c r="AQ450" i="4" s="1"/>
  <c r="AU450" i="4" s="1"/>
  <c r="AK450" i="4"/>
  <c r="AL330" i="4"/>
  <c r="AO330" i="4" s="1"/>
  <c r="AQ330" i="4" s="1"/>
  <c r="AU330" i="4" s="1"/>
  <c r="AK330" i="4"/>
  <c r="AL503" i="4"/>
  <c r="AO503" i="4" s="1"/>
  <c r="AQ503" i="4" s="1"/>
  <c r="AU503" i="4" s="1"/>
  <c r="AK503" i="4"/>
  <c r="AL397" i="4"/>
  <c r="AO397" i="4" s="1"/>
  <c r="AQ397" i="4" s="1"/>
  <c r="AU397" i="4" s="1"/>
  <c r="AK397" i="4"/>
  <c r="AL445" i="4"/>
  <c r="AO445" i="4" s="1"/>
  <c r="AQ445" i="4" s="1"/>
  <c r="AU445" i="4" s="1"/>
  <c r="AK445" i="4"/>
  <c r="AL455" i="4"/>
  <c r="AO455" i="4" s="1"/>
  <c r="AQ455" i="4" s="1"/>
  <c r="AU455" i="4" s="1"/>
  <c r="AK455" i="4"/>
  <c r="AL403" i="4"/>
  <c r="AO403" i="4" s="1"/>
  <c r="AQ403" i="4" s="1"/>
  <c r="AU403" i="4" s="1"/>
  <c r="AK403" i="4"/>
  <c r="AL381" i="4"/>
  <c r="AO381" i="4" s="1"/>
  <c r="AQ381" i="4" s="1"/>
  <c r="AU381" i="4" s="1"/>
  <c r="AK381" i="4"/>
  <c r="AL458" i="4"/>
  <c r="AO458" i="4" s="1"/>
  <c r="AQ458" i="4" s="1"/>
  <c r="AU458" i="4" s="1"/>
  <c r="AK458" i="4"/>
  <c r="AL386" i="4"/>
  <c r="AO386" i="4" s="1"/>
  <c r="AQ386" i="4" s="1"/>
  <c r="AU386" i="4" s="1"/>
  <c r="AK386" i="4"/>
  <c r="AL129" i="4"/>
  <c r="AO129" i="4" s="1"/>
  <c r="AQ129" i="4" s="1"/>
  <c r="AU129" i="4" s="1"/>
  <c r="AK129" i="4"/>
  <c r="AL449" i="4"/>
  <c r="AO449" i="4" s="1"/>
  <c r="AQ449" i="4" s="1"/>
  <c r="AU449" i="4" s="1"/>
  <c r="AK449" i="4"/>
  <c r="AL346" i="4"/>
  <c r="AO346" i="4" s="1"/>
  <c r="AQ346" i="4" s="1"/>
  <c r="AU346" i="4" s="1"/>
  <c r="AK346" i="4"/>
  <c r="AL413" i="4"/>
  <c r="AO413" i="4" s="1"/>
  <c r="AQ413" i="4" s="1"/>
  <c r="AU413" i="4" s="1"/>
  <c r="AK413" i="4"/>
  <c r="AL185" i="4"/>
  <c r="AO185" i="4" s="1"/>
  <c r="AQ185" i="4" s="1"/>
  <c r="AU185" i="4" s="1"/>
  <c r="AK185" i="4"/>
  <c r="AL354" i="4"/>
  <c r="AO354" i="4" s="1"/>
  <c r="AQ354" i="4" s="1"/>
  <c r="AU354" i="4" s="1"/>
  <c r="AK354" i="4"/>
  <c r="AL243" i="4"/>
  <c r="AO243" i="4" s="1"/>
  <c r="AQ243" i="4" s="1"/>
  <c r="AU243" i="4" s="1"/>
  <c r="AK243" i="4"/>
  <c r="AL250" i="4"/>
  <c r="AO250" i="4" s="1"/>
  <c r="AQ250" i="4" s="1"/>
  <c r="AU250" i="4" s="1"/>
  <c r="AK250" i="4"/>
  <c r="AL389" i="4"/>
  <c r="AO389" i="4" s="1"/>
  <c r="AQ389" i="4" s="1"/>
  <c r="AU389" i="4" s="1"/>
  <c r="AK389" i="4"/>
  <c r="AL168" i="4"/>
  <c r="AO168" i="4" s="1"/>
  <c r="AQ168" i="4" s="1"/>
  <c r="AU168" i="4" s="1"/>
  <c r="AK168" i="4"/>
  <c r="AL251" i="4"/>
  <c r="AO251" i="4" s="1"/>
  <c r="AQ251" i="4" s="1"/>
  <c r="AU251" i="4" s="1"/>
  <c r="AK251" i="4"/>
  <c r="AL427" i="4"/>
  <c r="AO427" i="4" s="1"/>
  <c r="AQ427" i="4" s="1"/>
  <c r="AU427" i="4" s="1"/>
  <c r="AK427" i="4"/>
  <c r="AL132" i="4"/>
  <c r="AO132" i="4" s="1"/>
  <c r="AQ132" i="4" s="1"/>
  <c r="AU132" i="4" s="1"/>
  <c r="AK132" i="4"/>
  <c r="AL452" i="4"/>
  <c r="AO452" i="4" s="1"/>
  <c r="AQ452" i="4" s="1"/>
  <c r="AU452" i="4" s="1"/>
  <c r="AK452" i="4"/>
  <c r="AL345" i="4"/>
  <c r="AO345" i="4" s="1"/>
  <c r="AQ345" i="4" s="1"/>
  <c r="AU345" i="4" s="1"/>
  <c r="AK345" i="4"/>
  <c r="AL333" i="4"/>
  <c r="AO333" i="4" s="1"/>
  <c r="AQ333" i="4" s="1"/>
  <c r="AU333" i="4" s="1"/>
  <c r="AK333" i="4"/>
  <c r="AL157" i="4"/>
  <c r="AO157" i="4" s="1"/>
  <c r="AQ157" i="4" s="1"/>
  <c r="AU157" i="4" s="1"/>
  <c r="AK157" i="4"/>
  <c r="AL400" i="4"/>
  <c r="AO400" i="4" s="1"/>
  <c r="AQ400" i="4" s="1"/>
  <c r="AU400" i="4" s="1"/>
  <c r="AK400" i="4"/>
  <c r="AL376" i="4"/>
  <c r="AO376" i="4" s="1"/>
  <c r="AQ376" i="4" s="1"/>
  <c r="AU376" i="4" s="1"/>
  <c r="AK376" i="4"/>
  <c r="AL311" i="4"/>
  <c r="AO311" i="4" s="1"/>
  <c r="AQ311" i="4" s="1"/>
  <c r="AU311" i="4" s="1"/>
  <c r="AK311" i="4"/>
  <c r="AL356" i="4"/>
  <c r="AO356" i="4" s="1"/>
  <c r="AQ356" i="4" s="1"/>
  <c r="AU356" i="4" s="1"/>
  <c r="AK356" i="4"/>
  <c r="AL261" i="4"/>
  <c r="AO261" i="4" s="1"/>
  <c r="AQ261" i="4" s="1"/>
  <c r="AU261" i="4" s="1"/>
  <c r="AK261" i="4"/>
  <c r="AL478" i="4"/>
  <c r="AO478" i="4" s="1"/>
  <c r="AQ478" i="4" s="1"/>
  <c r="AU478" i="4" s="1"/>
  <c r="AK478" i="4"/>
  <c r="AL382" i="4"/>
  <c r="AO382" i="4" s="1"/>
  <c r="AQ382" i="4" s="1"/>
  <c r="AU382" i="4" s="1"/>
  <c r="AK382" i="4"/>
  <c r="AL414" i="4"/>
  <c r="AO414" i="4" s="1"/>
  <c r="AQ414" i="4" s="1"/>
  <c r="AU414" i="4" s="1"/>
  <c r="AK414" i="4"/>
  <c r="AL151" i="4"/>
  <c r="AO151" i="4" s="1"/>
  <c r="AQ151" i="4" s="1"/>
  <c r="AU151" i="4" s="1"/>
  <c r="AK151" i="4"/>
  <c r="AL359" i="4"/>
  <c r="AO359" i="4" s="1"/>
  <c r="AQ359" i="4" s="1"/>
  <c r="AU359" i="4" s="1"/>
  <c r="AK359" i="4"/>
  <c r="AL440" i="4"/>
  <c r="AO440" i="4" s="1"/>
  <c r="AQ440" i="4" s="1"/>
  <c r="AU440" i="4" s="1"/>
  <c r="AK440" i="4"/>
  <c r="AL357" i="4"/>
  <c r="AO357" i="4" s="1"/>
  <c r="AQ357" i="4" s="1"/>
  <c r="AU357" i="4" s="1"/>
  <c r="AK357" i="4"/>
  <c r="AL394" i="4"/>
  <c r="AO394" i="4" s="1"/>
  <c r="AQ394" i="4" s="1"/>
  <c r="AU394" i="4" s="1"/>
  <c r="AK394" i="4"/>
  <c r="AL401" i="4"/>
  <c r="AO401" i="4" s="1"/>
  <c r="AQ401" i="4" s="1"/>
  <c r="AU401" i="4" s="1"/>
  <c r="AK401" i="4"/>
  <c r="AL202" i="4"/>
  <c r="AO202" i="4" s="1"/>
  <c r="AQ202" i="4" s="1"/>
  <c r="AU202" i="4" s="1"/>
  <c r="AK202" i="4"/>
  <c r="AL279" i="4"/>
  <c r="AO279" i="4" s="1"/>
  <c r="AQ279" i="4" s="1"/>
  <c r="AU279" i="4" s="1"/>
  <c r="AK279" i="4"/>
  <c r="AL371" i="4"/>
  <c r="AO371" i="4" s="1"/>
  <c r="AQ371" i="4" s="1"/>
  <c r="AU371" i="4" s="1"/>
  <c r="AK371" i="4"/>
  <c r="AL289" i="4"/>
  <c r="AO289" i="4" s="1"/>
  <c r="AQ289" i="4" s="1"/>
  <c r="AU289" i="4" s="1"/>
  <c r="AK289" i="4"/>
  <c r="AL379" i="4"/>
  <c r="AO379" i="4" s="1"/>
  <c r="AQ379" i="4" s="1"/>
  <c r="AU379" i="4" s="1"/>
  <c r="AK379" i="4"/>
  <c r="AL225" i="4"/>
  <c r="AO225" i="4" s="1"/>
  <c r="AQ225" i="4" s="1"/>
  <c r="AU225" i="4" s="1"/>
  <c r="AK225" i="4"/>
  <c r="AL489" i="4"/>
  <c r="AO489" i="4" s="1"/>
  <c r="AQ489" i="4" s="1"/>
  <c r="AU489" i="4" s="1"/>
  <c r="AK489" i="4"/>
  <c r="AL163" i="4"/>
  <c r="AO163" i="4" s="1"/>
  <c r="AQ163" i="4" s="1"/>
  <c r="AU163" i="4" s="1"/>
  <c r="AK163" i="4"/>
  <c r="AL124" i="4"/>
  <c r="AO124" i="4" s="1"/>
  <c r="AQ124" i="4" s="1"/>
  <c r="AU124" i="4" s="1"/>
  <c r="AK124" i="4"/>
  <c r="AL290" i="4"/>
  <c r="AO290" i="4" s="1"/>
  <c r="AQ290" i="4" s="1"/>
  <c r="AU290" i="4" s="1"/>
  <c r="AK290" i="4"/>
  <c r="AL96" i="4"/>
  <c r="AO96" i="4" s="1"/>
  <c r="AQ96" i="4" s="1"/>
  <c r="AU96" i="4" s="1"/>
  <c r="AK96" i="4"/>
  <c r="AL296" i="4"/>
  <c r="AO296" i="4" s="1"/>
  <c r="AQ296" i="4" s="1"/>
  <c r="AU296" i="4" s="1"/>
  <c r="AK296" i="4"/>
  <c r="AL393" i="4"/>
  <c r="AO393" i="4" s="1"/>
  <c r="AQ393" i="4" s="1"/>
  <c r="AU393" i="4" s="1"/>
  <c r="AK393" i="4"/>
  <c r="AL344" i="4"/>
  <c r="AO344" i="4" s="1"/>
  <c r="AQ344" i="4" s="1"/>
  <c r="AU344" i="4" s="1"/>
  <c r="AK344" i="4"/>
  <c r="AL121" i="4"/>
  <c r="AO121" i="4" s="1"/>
  <c r="AQ121" i="4" s="1"/>
  <c r="AU121" i="4" s="1"/>
  <c r="AK121" i="4"/>
  <c r="AL404" i="4"/>
  <c r="AO404" i="4" s="1"/>
  <c r="AQ404" i="4" s="1"/>
  <c r="AU404" i="4" s="1"/>
  <c r="AK404" i="4"/>
  <c r="AL347" i="4"/>
  <c r="AO347" i="4" s="1"/>
  <c r="AQ347" i="4" s="1"/>
  <c r="AU347" i="4" s="1"/>
  <c r="AK347" i="4"/>
  <c r="AL280" i="4"/>
  <c r="AO280" i="4" s="1"/>
  <c r="AQ280" i="4" s="1"/>
  <c r="AU280" i="4" s="1"/>
  <c r="AK280" i="4"/>
  <c r="AL95" i="4"/>
  <c r="AO95" i="4" s="1"/>
  <c r="AQ95" i="4" s="1"/>
  <c r="AU95" i="4" s="1"/>
  <c r="AK95" i="4"/>
  <c r="AL488" i="4"/>
  <c r="AO488" i="4" s="1"/>
  <c r="AQ488" i="4" s="1"/>
  <c r="AU488" i="4" s="1"/>
  <c r="AK488" i="4"/>
  <c r="AL373" i="4"/>
  <c r="AO373" i="4" s="1"/>
  <c r="AQ373" i="4" s="1"/>
  <c r="AU373" i="4" s="1"/>
  <c r="AK373" i="4"/>
  <c r="AL122" i="4"/>
  <c r="AO122" i="4" s="1"/>
  <c r="AQ122" i="4" s="1"/>
  <c r="AU122" i="4" s="1"/>
  <c r="AK122" i="4"/>
  <c r="AL313" i="4"/>
  <c r="AO313" i="4" s="1"/>
  <c r="AQ313" i="4" s="1"/>
  <c r="AU313" i="4" s="1"/>
  <c r="AK313" i="4"/>
  <c r="AL90" i="4"/>
  <c r="AO90" i="4" s="1"/>
  <c r="AQ90" i="4" s="1"/>
  <c r="AU90" i="4" s="1"/>
  <c r="AK90" i="4"/>
  <c r="AL429" i="4"/>
  <c r="AO429" i="4" s="1"/>
  <c r="AQ429" i="4" s="1"/>
  <c r="AU429" i="4" s="1"/>
  <c r="AK429" i="4"/>
  <c r="AL260" i="4"/>
  <c r="AO260" i="4" s="1"/>
  <c r="AQ260" i="4" s="1"/>
  <c r="AU260" i="4" s="1"/>
  <c r="AK260" i="4"/>
  <c r="AL165" i="4"/>
  <c r="AO165" i="4" s="1"/>
  <c r="AQ165" i="4" s="1"/>
  <c r="AU165" i="4" s="1"/>
  <c r="AK165" i="4"/>
  <c r="AL85" i="4"/>
  <c r="AO85" i="4" s="1"/>
  <c r="AQ85" i="4" s="1"/>
  <c r="AU85" i="4" s="1"/>
  <c r="AK85" i="4"/>
  <c r="AL355" i="4"/>
  <c r="AO355" i="4" s="1"/>
  <c r="AQ355" i="4" s="1"/>
  <c r="AU355" i="4" s="1"/>
  <c r="AK355" i="4"/>
  <c r="AL207" i="4"/>
  <c r="AO207" i="4" s="1"/>
  <c r="AQ207" i="4" s="1"/>
  <c r="AU207" i="4" s="1"/>
  <c r="AK207" i="4"/>
  <c r="AL120" i="4"/>
  <c r="AO120" i="4" s="1"/>
  <c r="AQ120" i="4" s="1"/>
  <c r="AU120" i="4" s="1"/>
  <c r="AK120" i="4"/>
  <c r="AL297" i="4"/>
  <c r="AO297" i="4" s="1"/>
  <c r="AQ297" i="4" s="1"/>
  <c r="AU297" i="4" s="1"/>
  <c r="AK297" i="4"/>
  <c r="AL106" i="4"/>
  <c r="AO106" i="4" s="1"/>
  <c r="AQ106" i="4" s="1"/>
  <c r="AU106" i="4" s="1"/>
  <c r="AK106" i="4"/>
  <c r="AL229" i="4"/>
  <c r="AO229" i="4" s="1"/>
  <c r="AQ229" i="4" s="1"/>
  <c r="AU229" i="4" s="1"/>
  <c r="AK229" i="4"/>
  <c r="AL353" i="4"/>
  <c r="AO353" i="4" s="1"/>
  <c r="AQ353" i="4" s="1"/>
  <c r="AU353" i="4" s="1"/>
  <c r="AK353" i="4"/>
  <c r="AL405" i="4"/>
  <c r="AO405" i="4" s="1"/>
  <c r="AQ405" i="4" s="1"/>
  <c r="AU405" i="4" s="1"/>
  <c r="AK405" i="4"/>
  <c r="AL111" i="4"/>
  <c r="AO111" i="4" s="1"/>
  <c r="AQ111" i="4" s="1"/>
  <c r="AU111" i="4" s="1"/>
  <c r="AK111" i="4"/>
  <c r="AL497" i="4"/>
  <c r="AO497" i="4" s="1"/>
  <c r="AQ497" i="4" s="1"/>
  <c r="AU497" i="4" s="1"/>
  <c r="AK497" i="4"/>
  <c r="AL247" i="4"/>
  <c r="AO247" i="4" s="1"/>
  <c r="AQ247" i="4" s="1"/>
  <c r="AU247" i="4" s="1"/>
  <c r="AK247" i="4"/>
  <c r="AL218" i="4"/>
  <c r="AO218" i="4" s="1"/>
  <c r="AQ218" i="4" s="1"/>
  <c r="AU218" i="4" s="1"/>
  <c r="AK218" i="4"/>
  <c r="AL461" i="4"/>
  <c r="AO461" i="4" s="1"/>
  <c r="AQ461" i="4" s="1"/>
  <c r="AU461" i="4" s="1"/>
  <c r="AK461" i="4"/>
  <c r="AL435" i="4"/>
  <c r="AO435" i="4" s="1"/>
  <c r="AQ435" i="4" s="1"/>
  <c r="AU435" i="4" s="1"/>
  <c r="AK435" i="4"/>
  <c r="AL103" i="4"/>
  <c r="AO103" i="4" s="1"/>
  <c r="AQ103" i="4" s="1"/>
  <c r="AU103" i="4" s="1"/>
  <c r="AK103" i="4"/>
  <c r="AL446" i="4"/>
  <c r="AO446" i="4" s="1"/>
  <c r="AQ446" i="4" s="1"/>
  <c r="AU446" i="4" s="1"/>
  <c r="AK446" i="4"/>
  <c r="AL391" i="4"/>
  <c r="AO391" i="4" s="1"/>
  <c r="AQ391" i="4" s="1"/>
  <c r="AU391" i="4" s="1"/>
  <c r="AK391" i="4"/>
  <c r="AL146" i="4"/>
  <c r="AO146" i="4" s="1"/>
  <c r="AQ146" i="4" s="1"/>
  <c r="AU146" i="4" s="1"/>
  <c r="AK146" i="4"/>
  <c r="AL176" i="4"/>
  <c r="AO176" i="4" s="1"/>
  <c r="AQ176" i="4" s="1"/>
  <c r="AU176" i="4" s="1"/>
  <c r="AK176" i="4"/>
  <c r="AL265" i="4"/>
  <c r="AO265" i="4" s="1"/>
  <c r="AQ265" i="4" s="1"/>
  <c r="AU265" i="4" s="1"/>
  <c r="AK265" i="4"/>
  <c r="AL337" i="4"/>
  <c r="AO337" i="4" s="1"/>
  <c r="AQ337" i="4" s="1"/>
  <c r="AU337" i="4" s="1"/>
  <c r="AK337" i="4"/>
  <c r="AL453" i="4"/>
  <c r="AO453" i="4" s="1"/>
  <c r="AQ453" i="4" s="1"/>
  <c r="AU453" i="4" s="1"/>
  <c r="AK453" i="4"/>
  <c r="AL215" i="4"/>
  <c r="AO215" i="4" s="1"/>
  <c r="AQ215" i="4" s="1"/>
  <c r="AU215" i="4" s="1"/>
  <c r="AK215" i="4"/>
  <c r="AL68" i="4"/>
  <c r="AO68" i="4" s="1"/>
  <c r="AQ68" i="4" s="1"/>
  <c r="AU68" i="4" s="1"/>
  <c r="AK68" i="4"/>
  <c r="AL72" i="4"/>
  <c r="AO72" i="4" s="1"/>
  <c r="AQ72" i="4" s="1"/>
  <c r="AU72" i="4" s="1"/>
  <c r="AK72" i="4"/>
  <c r="AL64" i="4"/>
  <c r="AO64" i="4" s="1"/>
  <c r="AQ64" i="4" s="1"/>
  <c r="AU64" i="4" s="1"/>
  <c r="AK64" i="4"/>
  <c r="AL65" i="4"/>
  <c r="AO65" i="4" s="1"/>
  <c r="AQ65" i="4" s="1"/>
  <c r="AU65" i="4" s="1"/>
  <c r="AK65" i="4"/>
  <c r="AL74" i="4"/>
  <c r="AO74" i="4" s="1"/>
  <c r="AQ74" i="4" s="1"/>
  <c r="AU74" i="4" s="1"/>
  <c r="AK74" i="4"/>
  <c r="AL73" i="4"/>
  <c r="AO73" i="4" s="1"/>
  <c r="AQ73" i="4" s="1"/>
  <c r="AU73" i="4" s="1"/>
  <c r="AK73" i="4"/>
  <c r="AL69" i="4"/>
  <c r="AO69" i="4" s="1"/>
  <c r="AQ69" i="4" s="1"/>
  <c r="AU69" i="4" s="1"/>
  <c r="AK69" i="4"/>
  <c r="AL63" i="4"/>
  <c r="AO63" i="4" s="1"/>
  <c r="AQ63" i="4" s="1"/>
  <c r="AU63" i="4" s="1"/>
  <c r="AK63" i="4"/>
  <c r="AL66" i="4"/>
  <c r="AO66" i="4" s="1"/>
  <c r="AQ66" i="4" s="1"/>
  <c r="AU66" i="4" s="1"/>
  <c r="AK66" i="4"/>
  <c r="AL67" i="4"/>
  <c r="AO67" i="4" s="1"/>
  <c r="AQ67" i="4" s="1"/>
  <c r="AU67" i="4" s="1"/>
  <c r="AK67" i="4"/>
  <c r="AL71" i="4"/>
  <c r="AO71" i="4" s="1"/>
  <c r="AQ71" i="4" s="1"/>
  <c r="AU71" i="4" s="1"/>
  <c r="AK71" i="4"/>
  <c r="AL70" i="4"/>
  <c r="AO70" i="4" s="1"/>
  <c r="AQ70" i="4" s="1"/>
  <c r="AU70" i="4" s="1"/>
  <c r="AK70" i="4"/>
  <c r="AL39" i="4"/>
  <c r="AO39" i="4" s="1"/>
  <c r="AQ39" i="4" s="1"/>
  <c r="AU39" i="4" s="1"/>
  <c r="AL60" i="4"/>
  <c r="AO60" i="4" s="1"/>
  <c r="AQ60" i="4" s="1"/>
  <c r="AU60" i="4" s="1"/>
  <c r="AK60" i="4"/>
  <c r="AL45" i="4"/>
  <c r="AO45" i="4" s="1"/>
  <c r="AQ45" i="4" s="1"/>
  <c r="AU45" i="4" s="1"/>
  <c r="AK45" i="4"/>
  <c r="AL47" i="4"/>
  <c r="AO47" i="4" s="1"/>
  <c r="AQ47" i="4" s="1"/>
  <c r="AU47" i="4" s="1"/>
  <c r="AK47" i="4"/>
  <c r="AL51" i="4"/>
  <c r="AO51" i="4" s="1"/>
  <c r="AQ51" i="4" s="1"/>
  <c r="AU51" i="4" s="1"/>
  <c r="AK51" i="4"/>
  <c r="AL57" i="4"/>
  <c r="AO57" i="4" s="1"/>
  <c r="AQ57" i="4" s="1"/>
  <c r="AU57" i="4" s="1"/>
  <c r="AK57" i="4"/>
  <c r="AL59" i="4"/>
  <c r="AO59" i="4" s="1"/>
  <c r="AQ59" i="4" s="1"/>
  <c r="AU59" i="4" s="1"/>
  <c r="AK59" i="4"/>
  <c r="AL53" i="4"/>
  <c r="AO53" i="4" s="1"/>
  <c r="AQ53" i="4" s="1"/>
  <c r="AU53" i="4" s="1"/>
  <c r="AK53" i="4"/>
  <c r="AL43" i="4"/>
  <c r="AO43" i="4" s="1"/>
  <c r="AQ43" i="4" s="1"/>
  <c r="AU43" i="4" s="1"/>
  <c r="AK43" i="4"/>
  <c r="AL61" i="4"/>
  <c r="AO61" i="4" s="1"/>
  <c r="AQ61" i="4" s="1"/>
  <c r="AU61" i="4" s="1"/>
  <c r="AK61" i="4"/>
  <c r="AL46" i="4"/>
  <c r="AO46" i="4" s="1"/>
  <c r="AQ46" i="4" s="1"/>
  <c r="AU46" i="4" s="1"/>
  <c r="AK46" i="4"/>
  <c r="AL52" i="4"/>
  <c r="AO52" i="4" s="1"/>
  <c r="AQ52" i="4" s="1"/>
  <c r="AU52" i="4" s="1"/>
  <c r="AK52" i="4"/>
  <c r="AL40" i="4"/>
  <c r="AO40" i="4" s="1"/>
  <c r="AQ40" i="4" s="1"/>
  <c r="AU40" i="4" s="1"/>
  <c r="AK40" i="4"/>
  <c r="AL54" i="4"/>
  <c r="AO54" i="4" s="1"/>
  <c r="AQ54" i="4" s="1"/>
  <c r="AU54" i="4" s="1"/>
  <c r="AK54" i="4"/>
  <c r="AL50" i="4"/>
  <c r="AO50" i="4" s="1"/>
  <c r="AQ50" i="4" s="1"/>
  <c r="AU50" i="4" s="1"/>
  <c r="AK50" i="4"/>
  <c r="AL49" i="4"/>
  <c r="AO49" i="4" s="1"/>
  <c r="AQ49" i="4" s="1"/>
  <c r="AU49" i="4" s="1"/>
  <c r="AK49" i="4"/>
  <c r="AL42" i="4"/>
  <c r="AO42" i="4" s="1"/>
  <c r="AQ42" i="4" s="1"/>
  <c r="AU42" i="4" s="1"/>
  <c r="AK42" i="4"/>
  <c r="AL56" i="4"/>
  <c r="AO56" i="4" s="1"/>
  <c r="AQ56" i="4" s="1"/>
  <c r="AU56" i="4" s="1"/>
  <c r="AK56" i="4"/>
  <c r="AL48" i="4"/>
  <c r="AO48" i="4" s="1"/>
  <c r="AQ48" i="4" s="1"/>
  <c r="AU48" i="4" s="1"/>
  <c r="AK48" i="4"/>
  <c r="AL55" i="4"/>
  <c r="AO55" i="4" s="1"/>
  <c r="AQ55" i="4" s="1"/>
  <c r="AU55" i="4" s="1"/>
  <c r="AK55" i="4"/>
  <c r="AL62" i="4"/>
  <c r="AO62" i="4" s="1"/>
  <c r="AQ62" i="4" s="1"/>
  <c r="AU62" i="4" s="1"/>
  <c r="AK62" i="4"/>
  <c r="AL44" i="4"/>
  <c r="AO44" i="4" s="1"/>
  <c r="AQ44" i="4" s="1"/>
  <c r="AU44" i="4" s="1"/>
  <c r="AK44" i="4"/>
  <c r="AL58" i="4"/>
  <c r="AO58" i="4" s="1"/>
  <c r="AQ58" i="4" s="1"/>
  <c r="AU58" i="4" s="1"/>
  <c r="AK58" i="4"/>
  <c r="AK41" i="4"/>
  <c r="AL41" i="4"/>
  <c r="AO41" i="4" s="1"/>
  <c r="AQ41" i="4" s="1"/>
  <c r="AU41" i="4" s="1"/>
  <c r="AK34" i="4"/>
  <c r="AL36" i="4"/>
  <c r="AO36" i="4" s="1"/>
  <c r="AQ36" i="4" s="1"/>
  <c r="AU36" i="4" s="1"/>
  <c r="AK36" i="4"/>
  <c r="AL38" i="4"/>
  <c r="AO38" i="4" s="1"/>
  <c r="AQ38" i="4" s="1"/>
  <c r="AU38" i="4" s="1"/>
  <c r="AK38" i="4"/>
  <c r="AL37" i="4"/>
  <c r="AO37" i="4" s="1"/>
  <c r="AQ37" i="4" s="1"/>
  <c r="AU37" i="4" s="1"/>
  <c r="AK37" i="4"/>
  <c r="AL35" i="4"/>
  <c r="AO35" i="4" s="1"/>
  <c r="AQ35" i="4" s="1"/>
  <c r="AU35" i="4" s="1"/>
  <c r="AK35" i="4"/>
  <c r="AK32" i="4"/>
  <c r="AL33" i="4"/>
  <c r="AO33" i="4" s="1"/>
  <c r="AQ33" i="4" s="1"/>
  <c r="AU33" i="4" s="1"/>
  <c r="AK33" i="4"/>
  <c r="AL29" i="4"/>
  <c r="AO29" i="4" s="1"/>
  <c r="AQ29" i="4" s="1"/>
  <c r="AU29" i="4" s="1"/>
  <c r="AL22" i="4"/>
  <c r="AO22" i="4" s="1"/>
  <c r="AQ22" i="4" s="1"/>
  <c r="AU22" i="4" s="1"/>
  <c r="AK22" i="4"/>
  <c r="AL23" i="4"/>
  <c r="AO23" i="4" s="1"/>
  <c r="AQ23" i="4" s="1"/>
  <c r="AU23" i="4" s="1"/>
  <c r="AK23" i="4"/>
  <c r="AK20" i="4"/>
  <c r="AL20" i="4"/>
  <c r="AO20" i="4" s="1"/>
  <c r="AQ20" i="4" s="1"/>
  <c r="AU20" i="4" s="1"/>
  <c r="AL31" i="4"/>
  <c r="AO31" i="4" s="1"/>
  <c r="AQ31" i="4" s="1"/>
  <c r="AU31" i="4" s="1"/>
  <c r="AK31" i="4"/>
  <c r="AL21" i="4"/>
  <c r="AO21" i="4" s="1"/>
  <c r="AQ21" i="4" s="1"/>
  <c r="AU21" i="4" s="1"/>
  <c r="AK21" i="4"/>
  <c r="AL30" i="4"/>
  <c r="AO30" i="4" s="1"/>
  <c r="AQ30" i="4" s="1"/>
  <c r="AU30" i="4" s="1"/>
  <c r="AK30" i="4"/>
  <c r="AL26" i="4"/>
  <c r="AO26" i="4" s="1"/>
  <c r="AQ26" i="4" s="1"/>
  <c r="AU26" i="4" s="1"/>
  <c r="AK26" i="4"/>
  <c r="AL28" i="4"/>
  <c r="AO28" i="4" s="1"/>
  <c r="AQ28" i="4" s="1"/>
  <c r="AU28" i="4" s="1"/>
  <c r="AK28" i="4"/>
  <c r="AL27" i="4"/>
  <c r="AO27" i="4" s="1"/>
  <c r="AQ27" i="4" s="1"/>
  <c r="AU27" i="4" s="1"/>
  <c r="AK27" i="4"/>
  <c r="AK24" i="4"/>
  <c r="AL24" i="4"/>
  <c r="AO24" i="4" s="1"/>
  <c r="AQ24" i="4" s="1"/>
  <c r="AU24" i="4" s="1"/>
  <c r="AL25" i="4"/>
  <c r="AO25" i="4" s="1"/>
  <c r="AQ25" i="4" s="1"/>
  <c r="AU25" i="4" s="1"/>
  <c r="AK25" i="4"/>
  <c r="AL7" i="4"/>
  <c r="AO7" i="4" s="1"/>
  <c r="AQ7" i="4" s="1"/>
  <c r="AL16" i="4"/>
  <c r="AO16" i="4" s="1"/>
  <c r="AQ16" i="4" s="1"/>
  <c r="AU16" i="4" s="1"/>
  <c r="AK15" i="4"/>
  <c r="AL15" i="4"/>
  <c r="AO15" i="4" s="1"/>
  <c r="AK12" i="4"/>
  <c r="AL12" i="4"/>
  <c r="AO12" i="4" s="1"/>
  <c r="AK10" i="4"/>
  <c r="AL10" i="4"/>
  <c r="AO10" i="4" s="1"/>
  <c r="AK18" i="4"/>
  <c r="AL18" i="4"/>
  <c r="AO18" i="4" s="1"/>
  <c r="AK14" i="4"/>
  <c r="AL14" i="4"/>
  <c r="AO14" i="4" s="1"/>
  <c r="AK13" i="4"/>
  <c r="AL13" i="4"/>
  <c r="AO13" i="4" s="1"/>
  <c r="AK17" i="4"/>
  <c r="AL17" i="4"/>
  <c r="AO17" i="4" s="1"/>
  <c r="AL9" i="4"/>
  <c r="AO9" i="4" s="1"/>
  <c r="AK9" i="4"/>
  <c r="AI8" i="4"/>
  <c r="AJ8" i="4" s="1"/>
  <c r="AG509" i="4"/>
  <c r="AB520" i="4" s="1"/>
  <c r="AK19" i="4"/>
  <c r="AL19" i="4"/>
  <c r="AO19" i="4" s="1"/>
  <c r="AK11" i="4"/>
  <c r="AL11" i="4"/>
  <c r="AO11" i="4" s="1"/>
  <c r="AQ12" i="4" l="1"/>
  <c r="AU12" i="4" s="1"/>
  <c r="AQ17" i="4"/>
  <c r="AU17" i="4" s="1"/>
  <c r="AQ19" i="4"/>
  <c r="AU19" i="4" s="1"/>
  <c r="AQ15" i="4"/>
  <c r="AU15" i="4" s="1"/>
  <c r="AQ10" i="4"/>
  <c r="AU10" i="4" s="1"/>
  <c r="AQ18" i="4"/>
  <c r="AU18" i="4" s="1"/>
  <c r="AQ11" i="4"/>
  <c r="AU11" i="4" s="1"/>
  <c r="AQ13" i="4"/>
  <c r="AU13" i="4" s="1"/>
  <c r="AQ14" i="4"/>
  <c r="AU14" i="4" s="1"/>
  <c r="AQ9" i="4"/>
  <c r="AU9" i="4" s="1"/>
  <c r="AK8" i="4"/>
  <c r="AK509" i="4" s="1"/>
  <c r="AL8" i="4"/>
  <c r="AO8" i="4" s="1"/>
  <c r="AQ8" i="4" s="1"/>
  <c r="AJ509" i="4"/>
  <c r="AB525" i="4" s="1"/>
  <c r="AU7" i="4"/>
  <c r="AK514" i="4" l="1"/>
  <c r="AO508" i="4"/>
  <c r="AU8" i="4" l="1"/>
  <c r="N39" i="8" s="1"/>
  <c r="T23" i="9" s="1"/>
  <c r="AQ508" i="4"/>
  <c r="BA27" i="4" l="1"/>
  <c r="BA29" i="4" s="1"/>
  <c r="BC6" i="4"/>
  <c r="Q2" i="11" s="1"/>
  <c r="AU509" i="4"/>
  <c r="W3" i="9" s="1"/>
  <c r="AU508" i="4"/>
  <c r="U3" i="9" l="1"/>
  <c r="V3" i="9" s="1"/>
  <c r="U23" i="9" s="1"/>
  <c r="N38" i="8"/>
  <c r="BT14" i="4"/>
  <c r="BT16" i="4" s="1"/>
  <c r="AK513" i="4"/>
  <c r="BJ6" i="4"/>
  <c r="AM77" i="1"/>
  <c r="AM78" i="1" l="1"/>
  <c r="U12" i="9" s="1"/>
  <c r="U13" i="9" s="1"/>
  <c r="H19" i="8" s="1"/>
  <c r="N43" i="8" a="1"/>
  <c r="N43" i="8" s="1"/>
  <c r="N42" i="8" a="1"/>
  <c r="N42" i="8" s="1"/>
  <c r="U22" i="9"/>
  <c r="N41" i="8" a="1"/>
  <c r="N41" i="8" s="1"/>
  <c r="N45" i="8" a="1"/>
  <c r="N45" i="8" s="1"/>
  <c r="N44" i="8" a="1"/>
  <c r="N44" i="8" s="1"/>
  <c r="J20" i="8" l="1"/>
  <c r="U16" i="9" s="1"/>
  <c r="J22" i="8"/>
  <c r="U18" i="9" s="1"/>
  <c r="J21" i="8"/>
  <c r="U17" i="9" s="1"/>
  <c r="U24" i="9"/>
  <c r="V8" i="9"/>
  <c r="W8" i="9" s="1"/>
  <c r="V6" i="9"/>
  <c r="W6" i="9" s="1"/>
  <c r="V7" i="9"/>
  <c r="W7" i="9" s="1"/>
  <c r="V5" i="9"/>
  <c r="W5" i="9" s="1"/>
  <c r="N47" i="8"/>
  <c r="U15" i="9"/>
  <c r="W15" i="9" s="1"/>
  <c r="U14" i="9"/>
  <c r="W14" i="9" s="1"/>
  <c r="P44" i="8" l="1"/>
  <c r="Q44" i="8" s="1"/>
  <c r="N59" i="8" s="1"/>
  <c r="P59" i="8" s="1"/>
  <c r="P43" i="8"/>
  <c r="Q43" i="8" s="1"/>
  <c r="P42" i="8"/>
  <c r="Q42" i="8" s="1"/>
  <c r="N57" i="8" s="1"/>
  <c r="P57" i="8" s="1"/>
  <c r="P41" i="8"/>
  <c r="Q41" i="8" s="1"/>
  <c r="N56" i="8" s="1"/>
  <c r="P45" i="8"/>
  <c r="Q45" i="8" s="1"/>
  <c r="W18" i="9"/>
  <c r="W16" i="9"/>
  <c r="W17" i="9"/>
  <c r="U9" i="9"/>
  <c r="W9" i="9" s="1"/>
  <c r="N58" i="8" l="1"/>
  <c r="P58" i="8" s="1"/>
  <c r="Q47" i="8"/>
  <c r="U19" i="9"/>
  <c r="W19" i="9" s="1"/>
  <c r="N52" i="8" l="1"/>
  <c r="N53" i="8" s="1"/>
  <c r="P56" i="8"/>
  <c r="P61" i="8" s="1"/>
  <c r="N61" i="8"/>
  <c r="N65" i="8" s="1"/>
  <c r="P67" i="8" s="1"/>
  <c r="N70" i="8" l="1"/>
  <c r="V24" i="9" s="1"/>
  <c r="W24" i="9" l="1"/>
  <c r="U27" i="9" s="1"/>
  <c r="W27" i="9" s="1"/>
  <c r="W2" i="11"/>
  <c r="U25" i="9"/>
  <c r="W25" i="9" s="1"/>
  <c r="W29" i="9" l="1"/>
  <c r="U2" i="11" s="1"/>
  <c r="W37" i="9"/>
  <c r="W38" i="9"/>
  <c r="W39" i="9"/>
  <c r="W36" i="9"/>
  <c r="W35" i="9"/>
  <c r="W31" i="9" l="1"/>
  <c r="V2" i="11" s="1"/>
  <c r="W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bergthoj</author>
  </authors>
  <commentList>
    <comment ref="AU511" authorId="0" shapeId="0" xr:uid="{90437F3B-E854-4720-A1DA-77002ED280BC}">
      <text>
        <r>
          <rPr>
            <b/>
            <sz val="9"/>
            <color indexed="81"/>
            <rFont val="Tahoma"/>
            <family val="2"/>
          </rPr>
          <t>bergthoj:</t>
        </r>
        <r>
          <rPr>
            <sz val="9"/>
            <color indexed="81"/>
            <rFont val="Tahoma"/>
            <family val="2"/>
          </rPr>
          <t xml:space="preserve">
tala fyrir graf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bergthoj</author>
  </authors>
  <commentList>
    <comment ref="I19" authorId="0" shapeId="0" xr:uid="{BF85882D-2111-4132-A295-F0DE3590E4C6}">
      <text>
        <r>
          <rPr>
            <b/>
            <sz val="9"/>
            <color indexed="81"/>
            <rFont val="Tahoma"/>
            <family val="2"/>
          </rPr>
          <t>bergthoj:</t>
        </r>
        <r>
          <rPr>
            <sz val="9"/>
            <color indexed="81"/>
            <rFont val="Tahoma"/>
            <family val="2"/>
          </rPr>
          <t xml:space="preserve">
þarf að deila með fjöldi klst sem þú færð fyrir hvert skipti í dag.  T.d. 3 klst færðu fyrir br. Á vakt með minna en 24 tímum….ef starfsemin er að greiða t.d. 12 tíma vegna þessa er það út af 12/3 = 4 vöktum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<sst xmlns="http://schemas.openxmlformats.org/spreadsheetml/2006/main" count="2605" uniqueCount="360">
  <si>
    <t>Mán</t>
  </si>
  <si>
    <t>Þri</t>
  </si>
  <si>
    <t>Mið</t>
  </si>
  <si>
    <t>Fim</t>
  </si>
  <si>
    <t>Fös</t>
  </si>
  <si>
    <t>Lau</t>
  </si>
  <si>
    <t>Sun</t>
  </si>
  <si>
    <t>afstemming</t>
  </si>
  <si>
    <t>VINNUSKIL Í MÁNUÐI (KLST)</t>
  </si>
  <si>
    <t>VIRKAR VINNUSTUNDIR Í VIKU (KLST)</t>
  </si>
  <si>
    <t>FJÖLDI KLST Í DAGVINNU</t>
  </si>
  <si>
    <t>FJÖLDI KLST SKV. SKEMA</t>
  </si>
  <si>
    <t>FJÖLDI KLST Á 33,33% ÁLAGI</t>
  </si>
  <si>
    <t>FJÖLDI KLST Á 55% ÁLAGI</t>
  </si>
  <si>
    <t>SAMTALS KLST</t>
  </si>
  <si>
    <t>MÁN-FÖS</t>
  </si>
  <si>
    <t>LAU-SUN</t>
  </si>
  <si>
    <t>HLUTFALL 33,33% ÁLAGS</t>
  </si>
  <si>
    <t>HLUTFALL KLST Í DAGVINNU</t>
  </si>
  <si>
    <t>HLUTFALL 55% ÁLAGS</t>
  </si>
  <si>
    <t>AFSTEMMING</t>
  </si>
  <si>
    <t>BETRI VINNUTÍMI 1.5.2021</t>
  </si>
  <si>
    <t>FJÖLDI KLST Á 65% ÁLAGI</t>
  </si>
  <si>
    <t>FJÖLDI KLST Á 75% ÁLAGI</t>
  </si>
  <si>
    <t>HLUTFALL 65% ÁLAGS</t>
  </si>
  <si>
    <t>HLUTFALL 75% ÁLAGS</t>
  </si>
  <si>
    <t>NÚVERANDI STAÐA</t>
  </si>
  <si>
    <t>VIKAN</t>
  </si>
  <si>
    <t>VÆGI</t>
  </si>
  <si>
    <t>ÉG FEL VÆGI - SPYRJA AM/BHJ AF ÞVÍ</t>
  </si>
  <si>
    <t>ÁLAG Í NÚVERANDI SAMN</t>
  </si>
  <si>
    <t>BETRI VINNUTÍMI</t>
  </si>
  <si>
    <t>MEÐ VÆGI</t>
  </si>
  <si>
    <t>MÖNNUN
173,33</t>
  </si>
  <si>
    <t>MÖNNUN
156</t>
  </si>
  <si>
    <t>156
MEÐ VÆGI</t>
  </si>
  <si>
    <t>NAFN</t>
  </si>
  <si>
    <t>þetta sheet verður falið</t>
  </si>
  <si>
    <t>&lt;HIDE&gt;</t>
  </si>
  <si>
    <t>jöfn skipting a.t.t. Hvað starfsmaður getur tekið</t>
  </si>
  <si>
    <t>eftir að úthluta</t>
  </si>
  <si>
    <t>hvað eru margir um þann pott</t>
  </si>
  <si>
    <t>…er það sem hver fær</t>
  </si>
  <si>
    <t>…þeir sem ekki eiga innistæðu sem nemur þessu = NEI</t>
  </si>
  <si>
    <t>þeir sem eiga innistæðu  = JÁ</t>
  </si>
  <si>
    <t>þá fær hver og einn þessa klst til viðbótar</t>
  </si>
  <si>
    <t>samtals klst sem stm gæti tekið til að loka mönnunargati (vegna vægi vinnustundar)</t>
  </si>
  <si>
    <t>hvað er það í %</t>
  </si>
  <si>
    <t>starfshlutfall a.t.t. Styttingu + vægi</t>
  </si>
  <si>
    <t>Hvað get ég beðið starfsmann um marga klst til viðbótar? Þeir sem eru komnir í 99% =0)</t>
  </si>
  <si>
    <t>hvað á stm marga klst eftir sem hægt væri að biðja um að nýta til viðbótar?</t>
  </si>
  <si>
    <t>niðurstaða hvað hægt er að bjóða til viðbótar til að loka gati</t>
  </si>
  <si>
    <t>VINNUSVÆÐI (GAGNASVÆÐI) - FALIÐ - EKKI EYÐA DÁLKUM</t>
  </si>
  <si>
    <t>JÁ</t>
  </si>
  <si>
    <t>NEI</t>
  </si>
  <si>
    <t>jöfn skipting - skiptist jafnt á milli þeirra sem geta aukið við sig um meira en 1% og vilja það =merktir "já"</t>
  </si>
  <si>
    <t>NIÐURSTAÐA SEM REIKNAST EFTIR ÞVÍ HVORT NIÐURSTAÐA ER ÖNNUR EÐA STM TEKUR "SJÁLFVIRKNINNI"</t>
  </si>
  <si>
    <t>GETUR/VILL AUKA VIÐ SIG MEIRA</t>
  </si>
  <si>
    <t>dagvinna</t>
  </si>
  <si>
    <t>klst m/vægi</t>
  </si>
  <si>
    <t>vægi</t>
  </si>
  <si>
    <t>FELA</t>
  </si>
  <si>
    <t>þetta reiknar vægi vinnustundar út frá meðaltali vinnuvikunnar</t>
  </si>
  <si>
    <t>álag 33%</t>
  </si>
  <si>
    <t>álag 55%</t>
  </si>
  <si>
    <t>álag 65%</t>
  </si>
  <si>
    <t>álag 75%</t>
  </si>
  <si>
    <t>HÉR ÞARF AÐ TAKA AFSTÖÐU</t>
  </si>
  <si>
    <t>VEGIÐ MEÐALTAL VÆGI VINNUSTUNDAR M.V. VINNUFYRIRKOMULAG</t>
  </si>
  <si>
    <r>
      <rPr>
        <sz val="40"/>
        <color theme="0"/>
        <rFont val="Calibri"/>
        <family val="2"/>
        <scheme val="minor"/>
      </rPr>
      <t>A</t>
    </r>
    <r>
      <rPr>
        <sz val="12"/>
        <color theme="0"/>
        <rFont val="Calibri"/>
        <family val="2"/>
        <scheme val="minor"/>
      </rPr>
      <t xml:space="preserve">
STARFSHLUTFALL VEGNA STYTTINGU VINNUVIKU</t>
    </r>
  </si>
  <si>
    <t>AUKA STARFSHLUTFALL UPP Í SAMAN VINNUMAGN OG ÁÐUR?</t>
  </si>
  <si>
    <r>
      <rPr>
        <sz val="40"/>
        <color theme="0"/>
        <rFont val="Calibri"/>
        <family val="2"/>
        <scheme val="minor"/>
      </rPr>
      <t>B</t>
    </r>
    <r>
      <rPr>
        <sz val="12"/>
        <color theme="0"/>
        <rFont val="Calibri"/>
        <family val="2"/>
        <scheme val="minor"/>
      </rPr>
      <t xml:space="preserve">
STARFSHLUTFALL VEGNA STYTTINGAR OG VÆGI</t>
    </r>
  </si>
  <si>
    <t>afgangi skipt á þá sem það geta</t>
  </si>
  <si>
    <t>ef + tala hér þá er ekki innistæða til að ná upp í mönnunargat</t>
  </si>
  <si>
    <t>AUKA STARFSHLUTFALL SEM NEMUR STYTTINGU?</t>
  </si>
  <si>
    <t>X</t>
  </si>
  <si>
    <t>fjöldi sem koma til greina</t>
  </si>
  <si>
    <t>A</t>
  </si>
  <si>
    <t xml:space="preserve">A
</t>
  </si>
  <si>
    <t xml:space="preserve">B
</t>
  </si>
  <si>
    <t>x</t>
  </si>
  <si>
    <t>það sem ég hef - án þess að vera búinn að bjóða stm að auka við sig umfram styttingu og vægi</t>
  </si>
  <si>
    <t>mism (ef mínustala þá vantar mig fleiri stöðugildi…þarf að bjóða einhverjum að auka við sig)</t>
  </si>
  <si>
    <t>lágmarksmönnun (m.v. Vinnufyrirkomulag sem búið er að setja upp)</t>
  </si>
  <si>
    <t>ef núll eða stærra en núll þá þarf ég ekki….þá verður þetta bara núll og enginn eykur við sig</t>
  </si>
  <si>
    <t>ÞESSA KLST VANTAR TIL AÐ LOKA MÖNNUNARGATI</t>
  </si>
  <si>
    <t>%</t>
  </si>
  <si>
    <t>KLST Í DAG</t>
  </si>
  <si>
    <t>KLST 1.5.2021</t>
  </si>
  <si>
    <t xml:space="preserve">D
</t>
  </si>
  <si>
    <t>STARFSEMIN KREFST TIL VIÐBÓTAR</t>
  </si>
  <si>
    <t>Start</t>
  </si>
  <si>
    <t>initial</t>
  </si>
  <si>
    <t>middle</t>
  </si>
  <si>
    <t>end</t>
  </si>
  <si>
    <t>max</t>
  </si>
  <si>
    <t>Value</t>
  </si>
  <si>
    <t>pointer</t>
  </si>
  <si>
    <t>Speedometer</t>
  </si>
  <si>
    <t>B</t>
  </si>
  <si>
    <t>AUKIÐ STG V STYTTINGU</t>
  </si>
  <si>
    <t>AUKIÐ VEGNA VÆGI</t>
  </si>
  <si>
    <t>HVAÐ ÞARF ÉG AÐ BJÓÐA TIL VIÐB.</t>
  </si>
  <si>
    <t>GRAF</t>
  </si>
  <si>
    <t>MISMUNUR:</t>
  </si>
  <si>
    <t xml:space="preserve">UPPHAF </t>
  </si>
  <si>
    <t>MARKMIÐ</t>
  </si>
  <si>
    <t>STAÐAN MÍN NÚ</t>
  </si>
  <si>
    <t>STÆRÐ NÁLAR (Á MYND)</t>
  </si>
  <si>
    <t>FYRIR GRAF</t>
  </si>
  <si>
    <t>HÉR ÞARF AÐ SLÁ INN</t>
  </si>
  <si>
    <t>STG SAMKVÆMT SKEMA</t>
  </si>
  <si>
    <t>STG (A.T.T.FJARVISTA)</t>
  </si>
  <si>
    <t>MISMUNUR</t>
  </si>
  <si>
    <t>STAÐAN MÍN</t>
  </si>
  <si>
    <t>MÖNNUN MEÐ YFIRVINNU</t>
  </si>
  <si>
    <t xml:space="preserve">STÖGUGILDI Í DAG
</t>
  </si>
  <si>
    <t>STG Í DAG (FYRIR 1.5.2021)</t>
  </si>
  <si>
    <t>STG SEM STYTTING VINNUVIKU ÚR 40 Í 36 KLST KREFST</t>
  </si>
  <si>
    <t>STG SEM VÆGI VINNUSTUNDA (MEÐALTAL ÚT FRÁ VINNUFYRIRKOMULAGI) KREFST</t>
  </si>
  <si>
    <t>STG SEM ÞARF TIL AÐ LOKA MÖNNUNARGATI</t>
  </si>
  <si>
    <t>MARKMIÐ (MÖNNUNARGAT LOKAÐ)</t>
  </si>
  <si>
    <t>ORLOF</t>
  </si>
  <si>
    <t>VEIKINDI/VEIKINDI BARNA</t>
  </si>
  <si>
    <t>NÁMSLEYFI</t>
  </si>
  <si>
    <t>BAKVAKTARFRÍ</t>
  </si>
  <si>
    <t>HEILDARFJARVERUHLUTFALL</t>
  </si>
  <si>
    <t>EÐA</t>
  </si>
  <si>
    <t>AÐRAR FJARVISTIR</t>
  </si>
  <si>
    <t>STILLINGAR/FORSENDUR</t>
  </si>
  <si>
    <t>EFNISYFIRLIT</t>
  </si>
  <si>
    <t>FJÖLDI 8 KLST VAKTA</t>
  </si>
  <si>
    <r>
      <rPr>
        <b/>
        <sz val="11"/>
        <color theme="1"/>
        <rFont val="Calibri"/>
        <family val="2"/>
        <scheme val="minor"/>
      </rPr>
      <t xml:space="preserve">HVAÐ HEITIR HÓPURINN </t>
    </r>
    <r>
      <rPr>
        <sz val="11"/>
        <color theme="1"/>
        <rFont val="Calibri"/>
        <family val="2"/>
        <scheme val="minor"/>
      </rPr>
      <t xml:space="preserve">
</t>
    </r>
    <r>
      <rPr>
        <sz val="8"/>
        <color theme="1"/>
        <rFont val="Calibri"/>
        <family val="2"/>
        <scheme val="minor"/>
      </rPr>
      <t>(T.D. STARFSHEITI EÐA HÆFNI)</t>
    </r>
  </si>
  <si>
    <t>STAÐAN Í DAG</t>
  </si>
  <si>
    <t>STARFSHLUTFALL SEM NEMUR STYTTINGU OG VÆGI VINNUSKYLDUSTUNDA - SAMA VINNUMAGN OG ÁÐUR</t>
  </si>
  <si>
    <r>
      <rPr>
        <sz val="40"/>
        <color theme="0"/>
        <rFont val="Calibri"/>
        <family val="2"/>
        <scheme val="minor"/>
      </rPr>
      <t>C</t>
    </r>
    <r>
      <rPr>
        <sz val="12"/>
        <color theme="0"/>
        <rFont val="Calibri"/>
        <family val="2"/>
        <scheme val="minor"/>
      </rPr>
      <t xml:space="preserve">
STARFSMAÐUR VILL OG GETUR AUKIÐ MEIRA VIÐ SIG STARFSHLUTFALL EN SEM NEMUR B</t>
    </r>
  </si>
  <si>
    <r>
      <t xml:space="preserve">D
</t>
    </r>
    <r>
      <rPr>
        <sz val="16"/>
        <color theme="0"/>
        <rFont val="Calibri"/>
        <family val="2"/>
        <scheme val="minor"/>
      </rPr>
      <t xml:space="preserve">NIÐURSTAÐA SKV. A B C </t>
    </r>
  </si>
  <si>
    <t xml:space="preserve">KENNITALA
 </t>
  </si>
  <si>
    <t>NÚVERANDI STARFSHLUTFALL</t>
  </si>
  <si>
    <t>RÉTTUR TIL AÐ AUKA STARFSHLUTFALL</t>
  </si>
  <si>
    <t>SAMTALS</t>
  </si>
  <si>
    <t>VIÐBÓT TIL AÐ NÁ SAMA VINNUMAGNI OG NÚ</t>
  </si>
  <si>
    <t>LEIÐBEININGAR</t>
  </si>
  <si>
    <t>FARA Í MÖNNUN OG FYLLA ÚT MÖNNUN NIÐUR Á KLST VINNUVIKUNNAR</t>
  </si>
  <si>
    <t>SVONA ER STAÐAN ÞÍN Í DAG</t>
  </si>
  <si>
    <t>SVONA ER LÍKLEG SVIPMYND EFTIR UMBÓTAVINNU (HVERSU RAUNHÆF ER HÚN)</t>
  </si>
  <si>
    <t>ÞÚ NOTAR EFNISYFIRLIT TIL AÐ FLÉTTA Á MILLI SÍÐA</t>
  </si>
  <si>
    <t>FORMIÐ REIKNAR SVO ÚT:</t>
  </si>
  <si>
    <t xml:space="preserve"> - RÉTT STARFSMANNS TIL AÐ AUKA VIÐ SIG</t>
  </si>
  <si>
    <t xml:space="preserve"> - ÞAÐ STARFSHLUTFALL SEM ÞARF TIL AÐ NÁ SAMA VINNUMAGNI A.T.T. VÆGI VINNUSTUNDA (ÚT FRÁ MEÐALVÆGI ÚR 2.LIÐ)</t>
  </si>
  <si>
    <t xml:space="preserve"> - HVORT ÞÖRF SÉ Á FREKARI AUKNINGU STARFSHLUTFALLS HJÁ EINHVERJUM SEM GETA/VILJA OG ÞÁ HVERSU MIKIÐ ÚT FRÁ JAFNRÆÐISSJÓNARMIÐI.</t>
  </si>
  <si>
    <t xml:space="preserve"> - EF ÖNNUR SJÓNAMIÐ RÁÐA UM NIÐURSTÖÐU ER HÆGT AÐ SKRÁ ÞAÐ</t>
  </si>
  <si>
    <t>FYLLA</t>
  </si>
  <si>
    <t>ÚT</t>
  </si>
  <si>
    <t>Í</t>
  </si>
  <si>
    <t>SVÆÐIÐ</t>
  </si>
  <si>
    <t>VELDU LENGD TÍMABILS (VIKUR):</t>
  </si>
  <si>
    <t>TAFLAN SÝNIR FJÖLDI KLST P/VIKU</t>
  </si>
  <si>
    <r>
      <t xml:space="preserve">HÆGT AÐ TAKA AFSTÖÐU HVORT EINHVER AFÞAKKI STARFSHLUTFALLSHÆKKUN Á GRUNDVELLI </t>
    </r>
    <r>
      <rPr>
        <b/>
        <u/>
        <sz val="11"/>
        <color theme="9" tint="-0.499984740745262"/>
        <rFont val="Calibri"/>
        <family val="2"/>
        <scheme val="minor"/>
      </rPr>
      <t>STYTTINGAR VINNUVIKU</t>
    </r>
    <r>
      <rPr>
        <b/>
        <sz val="11"/>
        <color theme="9" tint="-0.499984740745262"/>
        <rFont val="Calibri"/>
        <family val="2"/>
        <scheme val="minor"/>
      </rPr>
      <t xml:space="preserve">, AUKINS STARFSHLUTFALLS VEGNA </t>
    </r>
    <r>
      <rPr>
        <b/>
        <u/>
        <sz val="11"/>
        <color theme="9" tint="-0.499984740745262"/>
        <rFont val="Calibri"/>
        <family val="2"/>
        <scheme val="minor"/>
      </rPr>
      <t>VÆGI VINNUSTUNDAR</t>
    </r>
    <r>
      <rPr>
        <b/>
        <sz val="11"/>
        <color theme="9" tint="-0.499984740745262"/>
        <rFont val="Calibri"/>
        <family val="2"/>
        <scheme val="minor"/>
      </rPr>
      <t xml:space="preserve"> EÐA FREKARI AUKNINGU ÚT FRÁ </t>
    </r>
    <r>
      <rPr>
        <b/>
        <u/>
        <sz val="11"/>
        <color theme="9" tint="-0.499984740745262"/>
        <rFont val="Calibri"/>
        <family val="2"/>
        <scheme val="minor"/>
      </rPr>
      <t xml:space="preserve">ÞÖRF STARFSEMINNAR </t>
    </r>
    <r>
      <rPr>
        <b/>
        <sz val="11"/>
        <color theme="9" tint="-0.499984740745262"/>
        <rFont val="Calibri"/>
        <family val="2"/>
        <scheme val="minor"/>
      </rPr>
      <t>EF HÚN ER Í BOÐI</t>
    </r>
  </si>
  <si>
    <t xml:space="preserve">STARFSHLUTFALL SEM NEMUR VÆGI VINNUSKYLDUSTUNDA </t>
  </si>
  <si>
    <t>RÉTTUR STARFSMANNS TIL AÐ AUKA VIÐ SIG VEGNA STYTTINGAR</t>
  </si>
  <si>
    <r>
      <rPr>
        <sz val="40"/>
        <color theme="0"/>
        <rFont val="Calibri"/>
        <family val="2"/>
        <scheme val="minor"/>
      </rPr>
      <t>D</t>
    </r>
    <r>
      <rPr>
        <sz val="14"/>
        <color theme="0"/>
        <rFont val="Calibri"/>
        <family val="2"/>
        <scheme val="minor"/>
      </rPr>
      <t xml:space="preserve">
ÁKVÖRÐUN UM ANNAÐ STARFSHLUTFALL SAMKVÆMT SAMTALI</t>
    </r>
  </si>
  <si>
    <t>þarf að auka upp í þessa klst til að vinna jafn mikið</t>
  </si>
  <si>
    <t>mörk vegna gólfs 32 klst</t>
  </si>
  <si>
    <t>DAGVINNA - VIRKIR DAGAR</t>
  </si>
  <si>
    <t>33,33% ÁLAG (KVÖLD) - VIRKIR DAGAR</t>
  </si>
  <si>
    <t>55% ÁLAG (MORGUN/KVÖLD) - HELGAR</t>
  </si>
  <si>
    <t>75% ÁLAG  (NÓTT) - HELGAR</t>
  </si>
  <si>
    <t>65% ÁLAG (NÓTT) - VIRKIR DAGAR</t>
  </si>
  <si>
    <t>HLUTFALL MÖNNUNAR</t>
  </si>
  <si>
    <t>ATH HELGI TALIN FRÁ KL:17 (FÖST) TIL KL: 08 (MÁN)</t>
  </si>
  <si>
    <t>MEÐAL VÆGI VINNUSTUNDA M.V. VINNUFYRIRKOMULAG</t>
  </si>
  <si>
    <t>GÓLF</t>
  </si>
  <si>
    <t>RAUN VINNUSKIL (án gólfs)</t>
  </si>
  <si>
    <t>RAUN STARFSHLUTFALL</t>
  </si>
  <si>
    <t>RÉTTUR TIL AUKINS %</t>
  </si>
  <si>
    <t>KLST</t>
  </si>
  <si>
    <t>FORSENDUR SEM TAKA VIÐ MEÐ TILKOMU BETRI VINNUTÍMA 1.5.2021</t>
  </si>
  <si>
    <t>FORSENDUR SEM FALLA NIÐUR 1.5.2021</t>
  </si>
  <si>
    <t>FORSENDUR TIL AÐ ÓSKA VAKTA</t>
  </si>
  <si>
    <t>SAMTALS VAKTIR</t>
  </si>
  <si>
    <t>RAUN VINNUSKIL P/MÁN</t>
  </si>
  <si>
    <t>RAUN VINNUSKIL P/VIKA</t>
  </si>
  <si>
    <r>
      <t xml:space="preserve">TIL AÐ LOKA MÖNNUNARGATI ÞARF 
</t>
    </r>
    <r>
      <rPr>
        <sz val="8"/>
        <color theme="0"/>
        <rFont val="Calibri"/>
        <family val="2"/>
        <scheme val="minor"/>
      </rPr>
      <t>(UMFRAM AUKNINGU VEGNA STYTTINGAR OG VÆGI VINNUSTUNDA)</t>
    </r>
  </si>
  <si>
    <r>
      <t xml:space="preserve">HVER ER STAÐAN MÍN NÚNA 
</t>
    </r>
    <r>
      <rPr>
        <sz val="8"/>
        <color theme="0"/>
        <rFont val="Calibri"/>
        <family val="2"/>
        <scheme val="minor"/>
      </rPr>
      <t>(FRÁ D AÐ MARKMIÐI)</t>
    </r>
  </si>
  <si>
    <r>
      <rPr>
        <u/>
        <sz val="11"/>
        <color theme="0"/>
        <rFont val="Calibri"/>
        <family val="2"/>
        <scheme val="minor"/>
      </rPr>
      <t>MARKMIÐ</t>
    </r>
    <r>
      <rPr>
        <sz val="11"/>
        <color theme="0"/>
        <rFont val="Calibri"/>
        <family val="2"/>
        <scheme val="minor"/>
      </rPr>
      <t xml:space="preserve">
STYTTING VINNUVIKU KREFST SAMKVÆMT  VINNU-FYRIRKOMULAGI (A.T.T. FJARVISTA)</t>
    </r>
  </si>
  <si>
    <t>KLST VEGNA MEÐALVÆGIS</t>
  </si>
  <si>
    <t>FARA Í STILLINGAR/FORSENDUR OG SKRÁÐU ÞÍNAR FORSENDUR FYRIR ÚTREIKNINGA</t>
  </si>
  <si>
    <t>Mikilvægt er að fylgja leiðbeiningunum skref fyrir skref.</t>
  </si>
  <si>
    <t>Byrja á stillingum/forsendum, fara næst í að fylla út mönnun niður á klukkustundir vikunnar og ljúkir innslætti við að setja inn starfsfólkið þitt og starfshlutfall þeirra.  Skrefin eru útskýrð nánar hér að neðan.</t>
  </si>
  <si>
    <t>REIKNAST SJÁLFKRAFA</t>
  </si>
  <si>
    <t>NOTANDI FYLLIR ÚT</t>
  </si>
  <si>
    <t>FJÖLDI STARFSMANNA SEM VINNUR Á HVERJUM TÍMA</t>
  </si>
  <si>
    <t>% AUKNING V/VÆGIS</t>
  </si>
  <si>
    <t>FORSENDUR</t>
  </si>
  <si>
    <t>E F T I R     U M B Ó T A S A M T A L</t>
  </si>
  <si>
    <t>MINN VAKTAVINNUHÓPUR (STG)</t>
  </si>
  <si>
    <r>
      <t xml:space="preserve">FYLLTU ÚT Í </t>
    </r>
    <r>
      <rPr>
        <b/>
        <sz val="14"/>
        <color theme="7" tint="-0.249977111117893"/>
        <rFont val="Calibri"/>
        <family val="2"/>
        <scheme val="minor"/>
      </rPr>
      <t>ORANGE</t>
    </r>
    <r>
      <rPr>
        <b/>
        <sz val="14"/>
        <color theme="9" tint="-0.499984740745262"/>
        <rFont val="Calibri"/>
        <family val="2"/>
        <scheme val="minor"/>
      </rPr>
      <t xml:space="preserve"> SVÆÐIN</t>
    </r>
  </si>
  <si>
    <r>
      <t xml:space="preserve">FYLLT ER ÚT Í </t>
    </r>
    <r>
      <rPr>
        <b/>
        <sz val="11"/>
        <color theme="7" tint="-0.249977111117893"/>
        <rFont val="Calibri"/>
        <family val="2"/>
        <scheme val="minor"/>
      </rPr>
      <t>ORANGE</t>
    </r>
    <r>
      <rPr>
        <sz val="11"/>
        <color theme="9" tint="-0.499984740745262"/>
        <rFont val="Calibri"/>
        <family val="2"/>
        <scheme val="minor"/>
      </rPr>
      <t xml:space="preserve"> REITI</t>
    </r>
  </si>
  <si>
    <r>
      <t xml:space="preserve">Þetta skjal er hugsað fyrir hvern starfsmannahóp fyrir sig. Fylla þarf út í </t>
    </r>
    <r>
      <rPr>
        <i/>
        <sz val="11"/>
        <color theme="7" tint="-0.249977111117893"/>
        <rFont val="Calibri"/>
        <family val="2"/>
        <scheme val="minor"/>
      </rPr>
      <t>ORANGE</t>
    </r>
    <r>
      <rPr>
        <i/>
        <sz val="11"/>
        <color theme="0"/>
        <rFont val="Calibri"/>
        <family val="2"/>
        <scheme val="minor"/>
      </rPr>
      <t xml:space="preserve"> reitina hér fyrir neðan. Byrjaðu að setja inn heiti hóps (starfsheiti eða lýsandi heiti), því næst eru settar inn launaðar fjarvistir. Ef þú þekkir hlutfall einstakra fjarvista þá fyllir þú inn í A hlutann. Ef þú þekkir heildarfjarvistir eða þekkir ekki hlutfall fjarvista þá fyllir þú í B hluta. Algengar fjarvistir eru 22-25%</t>
    </r>
  </si>
  <si>
    <t>ORANGE REITIR "HÉR ÞARF AÐ TAKA AFSTÖÐU":</t>
  </si>
  <si>
    <t>Dagvinnuhlutfall</t>
  </si>
  <si>
    <t>nú</t>
  </si>
  <si>
    <t>TAXTI</t>
  </si>
  <si>
    <t>YFIRVINNA KAFFITÍMAR (25 MÍN)</t>
  </si>
  <si>
    <t>ORLOF AF YFIRVINNU (v/KAFFITÍMA)</t>
  </si>
  <si>
    <t>ORLOF AF VAKTAÁLAGI</t>
  </si>
  <si>
    <t/>
  </si>
  <si>
    <t>SAMTALS KOSTNAÐUR</t>
  </si>
  <si>
    <t>VAKTAÁLAG I (33,33%)</t>
  </si>
  <si>
    <t>VAKTAÁLAG II (55%)</t>
  </si>
  <si>
    <t>yfirvinna</t>
  </si>
  <si>
    <t>margf.stuðull úr viku í mánuð</t>
  </si>
  <si>
    <r>
      <t xml:space="preserve">K O S T N A Ð A R M A T  </t>
    </r>
    <r>
      <rPr>
        <sz val="28"/>
        <color rgb="FFFFFF00"/>
        <rFont val="Calibri"/>
        <family val="2"/>
        <scheme val="minor"/>
      </rPr>
      <t>M Á N U Ð U R</t>
    </r>
  </si>
  <si>
    <t>BREYTILEG YFIRVINNA - STG</t>
  </si>
  <si>
    <t>BREYTILEG YFIRVINNA - KAFFITÍMAR (12 MÍN)</t>
  </si>
  <si>
    <t>BREYTILEG YFIRVINNA - UNNAR KLST</t>
  </si>
  <si>
    <t>ORLOF AF YFIRVINNU</t>
  </si>
  <si>
    <t>FORSENDUR EFTIR UMBÓTASAMTAL</t>
  </si>
  <si>
    <t>BETRI VINNUTÍMI 1.5.2021 - EFTIR UMBÓTASAMTAL</t>
  </si>
  <si>
    <t>VAKTAÁLAG III (65%)</t>
  </si>
  <si>
    <t>VAKTAÁLAG IV (75%)</t>
  </si>
  <si>
    <t>vegna br. Yfirvinnu I og II</t>
  </si>
  <si>
    <t>fjöldi klst</t>
  </si>
  <si>
    <t>hlutfall unninna klst utan dv tímabils v/yv II</t>
  </si>
  <si>
    <t>hlutfall unninna klst á dv tímabili v/yv I</t>
  </si>
  <si>
    <t>VEGNA VAKTAHVATA</t>
  </si>
  <si>
    <t>FLOKKUR</t>
  </si>
  <si>
    <t>mán-fös</t>
  </si>
  <si>
    <t>helgi</t>
  </si>
  <si>
    <t>vikubasis</t>
  </si>
  <si>
    <t>mánaðarbasis</t>
  </si>
  <si>
    <t>samtals unnar klst (án fjarvista)</t>
  </si>
  <si>
    <t>stg</t>
  </si>
  <si>
    <t>skv stöðu "D" í mönnun</t>
  </si>
  <si>
    <t>meðal starfshlutfall skv "D"</t>
  </si>
  <si>
    <t>fjöldi klst unnin í dv á hvert stg</t>
  </si>
  <si>
    <t>fjöldi klst unnin á 33% álagi á hvert stg</t>
  </si>
  <si>
    <t>fjöldi klst unnin á 55% álagi á hvert stg</t>
  </si>
  <si>
    <t>fjöldi klst unnin á 65% álagi á hvert stg</t>
  </si>
  <si>
    <t>fjöldi klst unnin á 75% álagi á hvert stg</t>
  </si>
  <si>
    <t>FLOKKUN V/VAKTAHVATA</t>
  </si>
  <si>
    <t>A DV</t>
  </si>
  <si>
    <t>B 33%</t>
  </si>
  <si>
    <t>C 55%/75%</t>
  </si>
  <si>
    <t>D 65%</t>
  </si>
  <si>
    <t>LÁGMARK</t>
  </si>
  <si>
    <t>FJÖLDI STUNDA Í HVERJUM FLOKKI</t>
  </si>
  <si>
    <t>LÁGMARKSFJÖLDI KLST UTAN DV</t>
  </si>
  <si>
    <t>FJÖLDI STUNDA UTAN DV</t>
  </si>
  <si>
    <t>Á AÐ REIKNA VAKTAHVATA</t>
  </si>
  <si>
    <t>LENGD VAKTA (KLST)</t>
  </si>
  <si>
    <t>fjöldi skipta</t>
  </si>
  <si>
    <t>FJÖLDI VAKTA</t>
  </si>
  <si>
    <t>ÚTREIKNAÐUR VAKTAHVATI</t>
  </si>
  <si>
    <t>ORANGE</t>
  </si>
  <si>
    <t>LAUNATENGD GJÖLD</t>
  </si>
  <si>
    <t>EININGAR / STOFN</t>
  </si>
  <si>
    <t>VAKTAHVATI</t>
  </si>
  <si>
    <t>VAKTAHVATI SAMTALS</t>
  </si>
  <si>
    <t>FJÖLDI STG</t>
  </si>
  <si>
    <t>LENGD VAKTAR (KLST):</t>
  </si>
  <si>
    <t>MÁNAÐARLAUN</t>
  </si>
  <si>
    <t>BREYTILEG YFIRVINNA I - UNNAR KLST</t>
  </si>
  <si>
    <t>BREYTILEG YFIRVINNA II - UNNAR KLST</t>
  </si>
  <si>
    <r>
      <rPr>
        <b/>
        <sz val="11"/>
        <color theme="1"/>
        <rFont val="Calibri"/>
        <family val="2"/>
        <scheme val="minor"/>
      </rPr>
      <t xml:space="preserve">UNNIN BREYTILEG YFIRVINNA </t>
    </r>
    <r>
      <rPr>
        <sz val="11"/>
        <color theme="1"/>
        <rFont val="Calibri"/>
        <family val="2"/>
        <scheme val="minor"/>
      </rPr>
      <t xml:space="preserve">
</t>
    </r>
    <r>
      <rPr>
        <sz val="8"/>
        <color theme="1"/>
        <rFont val="Calibri"/>
        <family val="2"/>
        <scheme val="minor"/>
      </rPr>
      <t>(MEÐ Í ÚTREIKNINGI)</t>
    </r>
  </si>
  <si>
    <t xml:space="preserve">UNNIN BREYTILEG YFIRVINNA 
FJÖLDI KLST AÐ MEÐALTALI P/MÁN 
</t>
  </si>
  <si>
    <r>
      <t xml:space="preserve">K O S T N A Ð A R M A T  </t>
    </r>
    <r>
      <rPr>
        <sz val="28"/>
        <color theme="9" tint="-0.499984740745262"/>
        <rFont val="Calibri"/>
        <family val="2"/>
        <scheme val="minor"/>
      </rPr>
      <t>M Á N U Ð U R</t>
    </r>
  </si>
  <si>
    <t>AUKATÍMAR STARFSMANNA V/VAKTABREYTINGU
&lt;24 KLST FYRIRVARI</t>
  </si>
  <si>
    <t>AUKATÍMAR STARFSMANNA V/VAKTABREYTINGU
&lt;VIKU FYRIRVARI</t>
  </si>
  <si>
    <t>AUKATÍMAR STARFSMANNA V/AUKAVAKTAR
UM NÓTT/HELGI &lt;24 KLST</t>
  </si>
  <si>
    <t>AUKATÍMAR V/VAKTBREYTINGAR &lt;24KLST</t>
  </si>
  <si>
    <t>AUKATÍMAR V/VAKTBREYTINGAR &lt;VIKA</t>
  </si>
  <si>
    <t>AUKATÍMAR V/YFIRVINNU (NÓTT/HELGI)</t>
  </si>
  <si>
    <t>BREYTINGARGJALD &lt;24KLST</t>
  </si>
  <si>
    <t>BREYTINGARGJALD &lt;VIKA</t>
  </si>
  <si>
    <t>BREYTINGARGJALD V/YFIRVINNU (NÓTT/HELGI)</t>
  </si>
  <si>
    <t>vegna breytingargjalds</t>
  </si>
  <si>
    <t>yfirvinna skv mism á mönnun og þörf:</t>
  </si>
  <si>
    <t>br.gjald v/&lt;24klst</t>
  </si>
  <si>
    <t>br.gjald v/&lt; vika</t>
  </si>
  <si>
    <t>br.gjald v yfirvinnu (nótt helgi)</t>
  </si>
  <si>
    <t>ORLOF AF VAKTAHVATA</t>
  </si>
  <si>
    <t>VAKTAÁLAG</t>
  </si>
  <si>
    <t>YFIRVINNA</t>
  </si>
  <si>
    <t>MÁNAÐARLAUN Þ.M.T. KAFFITÍMAR (25 MÍN)</t>
  </si>
  <si>
    <t>KOSTNAÐARAUKI</t>
  </si>
  <si>
    <t>SKIPTING KOSTNAÐAR</t>
  </si>
  <si>
    <t>*VEGIÐ MEÐALTAL MÁNAÐARLAUNA</t>
  </si>
  <si>
    <t>HEF LOKIÐ  SAMTALI/ OG EÐA FENGIÐ STAÐFESTINGU Á VINNUFRAMLAGI EFTIR 1.5.2021</t>
  </si>
  <si>
    <t>SÓTT Í STILLINGU Í KOSTNAÐARMATI</t>
  </si>
  <si>
    <t>AM</t>
  </si>
  <si>
    <t>HS</t>
  </si>
  <si>
    <t>BHJ</t>
  </si>
  <si>
    <t xml:space="preserve">GRUNNLAUN - 100% STARF (KR)
</t>
  </si>
  <si>
    <t>( EF SKRÁÐ ER BÆÐI Í LEIÐ A OG B ÞÁ FER % ÚR LEIÐ A Í ÚTREIKNINGA)</t>
  </si>
  <si>
    <t>FJARVERUHLUTFALL SEM ER MANNAÐ:</t>
  </si>
  <si>
    <t>LAUNAÐAR FJARVISTIR - SKRÁÐU ANNAÐ HVORT Í A EÐA B</t>
  </si>
  <si>
    <r>
      <rPr>
        <b/>
        <sz val="20"/>
        <color theme="1"/>
        <rFont val="Calibri"/>
        <family val="2"/>
        <scheme val="minor"/>
      </rPr>
      <t xml:space="preserve"> </t>
    </r>
    <r>
      <rPr>
        <b/>
        <sz val="11"/>
        <color theme="1"/>
        <rFont val="Calibri"/>
        <family val="2"/>
        <scheme val="minor"/>
      </rPr>
      <t xml:space="preserve">FJARVERA SEM HLUTFALL EFTIR TEGUND SEM FARA INN Í MÖNNUN:
</t>
    </r>
    <r>
      <rPr>
        <b/>
        <sz val="8"/>
        <color theme="9" tint="-0.499984740745262"/>
        <rFont val="Calibri"/>
        <family val="2"/>
        <scheme val="minor"/>
      </rPr>
      <t xml:space="preserve"> (FER INN Í ÚTREIKNINGA)</t>
    </r>
  </si>
  <si>
    <r>
      <t xml:space="preserve">FJARVERA SEM HEILD:
</t>
    </r>
    <r>
      <rPr>
        <b/>
        <sz val="8"/>
        <color theme="9" tint="-0.499984740745262"/>
        <rFont val="Calibri"/>
        <family val="2"/>
        <scheme val="minor"/>
      </rPr>
      <t>(FER INN Í ÚTREIKNINGA EF EKKI ER SLEGIÐ INN Í A)</t>
    </r>
  </si>
  <si>
    <r>
      <t xml:space="preserve">HEILDARFJARVERA SEM HLUTFALL EFTIR TEGUND: </t>
    </r>
    <r>
      <rPr>
        <b/>
        <sz val="8"/>
        <color theme="9" tint="-0.499984740745262"/>
        <rFont val="Calibri"/>
        <family val="2"/>
        <scheme val="minor"/>
      </rPr>
      <t>(FER EKKI INN Í ÚTREIKNINGA)</t>
    </r>
  </si>
  <si>
    <t>VAKTAHVATI*</t>
  </si>
  <si>
    <t>fjöldi klst unnið án vægi</t>
  </si>
  <si>
    <t>þessi tala segir að starfsmaður sem eykur við sig um þessa % vinnur jafn mikið því frímínótur gefa þetta að meðaltali.</t>
  </si>
  <si>
    <t>FARA Í STARFSMENN OG SKRÁ STARFSMENN OG STARFSHLUTFALL (SVÆÐIÐ "HÉR ÞARF AÐ SLÁ INN")</t>
  </si>
  <si>
    <t>LEIÐBEININGAR FYRIR MÖNNUNARHLUTA</t>
  </si>
  <si>
    <t>LEIÐBEININGAR FYRIR KOSTNAÐARMAT</t>
  </si>
  <si>
    <t>MÖNNUNARHLUTI:  ÞETTA ÞARF AÐ GERA</t>
  </si>
  <si>
    <t>KOSTNAÐARMAT: ÞETTA ÞARF AÐ GERA</t>
  </si>
  <si>
    <r>
      <t xml:space="preserve">DÆMI:  EF STARFSMAÐUR VILL  AUKA VIÐ SIG SEM NEMUR STYTTINGU VINNUVIKUNNAR               EN ÞIGGUR EKKI FREKARI HÆKKUN T.D. VEGNA VÆGI VINNUSTUNDA,               ÞÁ ER HÆGT AÐ MERKJA "NEI" VIÐ </t>
    </r>
    <r>
      <rPr>
        <b/>
        <sz val="11"/>
        <color theme="7" tint="-0.499984740745262"/>
        <rFont val="Calibri"/>
        <family val="2"/>
        <scheme val="minor"/>
      </rPr>
      <t>ORANGE REITINN</t>
    </r>
    <r>
      <rPr>
        <sz val="11"/>
        <color theme="1"/>
        <rFont val="Calibri"/>
        <family val="2"/>
        <scheme val="minor"/>
      </rPr>
      <t xml:space="preserve"> VIÐ HLIÐINA Á OG NIÐURSTAÐA ÚTREIKNINGA MIÐAST VIÐ ÞÁ AFSTÖÐU.</t>
    </r>
  </si>
  <si>
    <t>Byrja á stillingum/forsendum og skrá inn breytilega yfirvinnu, fara næst í að fylla út grunnlaun (taxtalaun) í flipanum "starfsmenn" .  Skrefin eru útskýrð nánar hér að neðan.</t>
  </si>
  <si>
    <t>FARA Í MÖNNUN OG FYLLA ÚT GRUNNLAUN (TAXTALAUN) M.V. 100% STARF</t>
  </si>
  <si>
    <t xml:space="preserve"> - STARFSMANNAHÓPI (STARFSHLUTFALL, GRUNNLAUN)</t>
  </si>
  <si>
    <t xml:space="preserve"> - INNSLEGINNI MÖNNUN SKV. SKEMA</t>
  </si>
  <si>
    <t xml:space="preserve"> - INNSLEGINNI BREYTILEGRI YFIRVINNU</t>
  </si>
  <si>
    <t xml:space="preserve"> - MÖNNUÐUM FJARVISTUM</t>
  </si>
  <si>
    <t>FARA Í STILLINGAR/FORSENDUR OG SKRÁ UPPLÝSINGAR UM BREYTILEGA YFIRVINNU</t>
  </si>
  <si>
    <t>VEGNA KOSTNAÐARMATS</t>
  </si>
  <si>
    <t>FARA Í KOSTNAÐARMAT OG VELJA LENGD VAKTAR (KLST)</t>
  </si>
  <si>
    <t xml:space="preserve"> - LENGD VAKTAR</t>
  </si>
  <si>
    <r>
      <t xml:space="preserve">(VELDU JÁ EÐA NEI ÚR FELLILISTANUM.  EF VALIÐ ER </t>
    </r>
    <r>
      <rPr>
        <b/>
        <sz val="8"/>
        <color theme="9" tint="-0.499984740745262"/>
        <rFont val="Calibri"/>
        <family val="2"/>
        <scheme val="minor"/>
      </rPr>
      <t>"NEI"</t>
    </r>
    <r>
      <rPr>
        <sz val="8"/>
        <color theme="9" tint="-0.499984740745262"/>
        <rFont val="Calibri"/>
        <family val="2"/>
        <scheme val="minor"/>
      </rPr>
      <t xml:space="preserve"> HAFA TÖLUR HÉR AÐ NEÐAN EKKI ÁHRIF Á KOSTNAÐARMAT FYRIR 1.5.2021)</t>
    </r>
  </si>
  <si>
    <t>UNNIN BREYTILEG YFIRVINNA EFTIR 1.5.2021</t>
  </si>
  <si>
    <t>Reiknast sjálfkrafa sem munur á stöðugildafjölda samkvæmt mönnunarskema og stöðu mönnunar.</t>
  </si>
  <si>
    <t>*Útreikningur byggir á stöðu mönnunar í mönnunarflipa, meðal starfshlutfalli og lengd vakta.</t>
  </si>
  <si>
    <t>UNNIN BREYTILEG YFIRVINNA* FYRIR 1.5.2021</t>
  </si>
  <si>
    <t>AÐRIR AUKATÍMAR</t>
  </si>
  <si>
    <t>ath breyta skilyrði mv. meðalvægi</t>
  </si>
  <si>
    <t>….þetta eru tímar sem stm í 100% starfi getur unnið MAX</t>
  </si>
  <si>
    <t>skipti</t>
  </si>
  <si>
    <t>AÐRIR AUKATÍMAR**</t>
  </si>
  <si>
    <t>NIÐURSTÖÐUR KOSTNAÐARMATS BYGGJA Á:</t>
  </si>
  <si>
    <t>(HÉR ERU SLEGNAR INN HEILAR TÖLUR).</t>
  </si>
  <si>
    <t xml:space="preserve">STARFS-HLUTFALL
</t>
  </si>
  <si>
    <t>&lt;SLÁ HÉR INN&gt;</t>
  </si>
  <si>
    <t>MAT Á KOSTNAÐI ÚT FRÁ NÚVERANDI SKIPULAGI</t>
  </si>
  <si>
    <t>MAT Á KOSTNAÐI ÚT FRÁ UMBÓTASAMTALI</t>
  </si>
  <si>
    <t>MAT Á KOSTNAÐI BETRI VINNUTÍMA 1.5.2021</t>
  </si>
  <si>
    <t>Mönnun nú fjv</t>
  </si>
  <si>
    <t>Heiti hóps</t>
  </si>
  <si>
    <t>KOSTNAÐARAUKI_01052021</t>
  </si>
  <si>
    <t>KOSTNAÐUR_01052021</t>
  </si>
  <si>
    <t>KOSTNAÐUR_nú</t>
  </si>
  <si>
    <t>KOSTNAÐUR_nú umbætur</t>
  </si>
  <si>
    <t>mism</t>
  </si>
  <si>
    <t>UBY_nú</t>
  </si>
  <si>
    <t>BY_aukatímar</t>
  </si>
  <si>
    <t>Áætlaður vaktahvati</t>
  </si>
  <si>
    <t>Mannaðar FJV_A</t>
  </si>
  <si>
    <t>Mannaðar FJV_B</t>
  </si>
  <si>
    <t>Mönnun_nú</t>
  </si>
  <si>
    <t>STG_NÚ</t>
  </si>
  <si>
    <t>Mönnun_umbót nú</t>
  </si>
  <si>
    <t>Mönnun_umbót nú fjv</t>
  </si>
  <si>
    <t>STG_e_umbætur</t>
  </si>
  <si>
    <t>Mönnun_01052021</t>
  </si>
  <si>
    <t>Mönnun_01052021_fjv</t>
  </si>
  <si>
    <t>STG_D</t>
  </si>
  <si>
    <t>STG_A</t>
  </si>
  <si>
    <t>STG_B</t>
  </si>
  <si>
    <t>BREYTING_Á KOSTN_umbætur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</si>
</sst>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hh:mm;@"/>
    <numFmt numFmtId="165" formatCode="0.0"/>
    <numFmt numFmtId="166" formatCode="0.0%"/>
    <numFmt numFmtId="167" formatCode="0#####\-####"/>
    <numFmt numFmtId="168" formatCode="#,##0.0"/>
    <numFmt numFmtId="169" formatCode="0.0\ &quot;KLST&quot;"/>
    <numFmt numFmtId="170" formatCode="0.000%"/>
    <numFmt numFmtId="171" formatCode="#,###;\-#,###;;@"/>
    <numFmt numFmtId="172" formatCode="0.0000%"/>
    <numFmt numFmtId="173" formatCode="#,##0&quot;*&quot;"/>
    <numFmt numFmtId="174" formatCode="###&quot; KLST&quot;"/>
  </numFmts>
  <fonts count="99"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11"/>
      <color rgb="FFC00000"/>
      <name val="Calibri"/>
      <family val="2"/>
      <scheme val="minor"/>
    </font>
    <font>
      <b/>
      <sz val="11"/>
      <color rgb="FFC00000"/>
      <name val="Calibri"/>
      <family val="2"/>
      <scheme val="minor"/>
    </font>
    <font>
      <b/>
      <sz val="11"/>
      <color theme="4"/>
      <name val="Calibri"/>
      <family val="2"/>
      <scheme val="minor"/>
    </font>
    <font>
      <sz val="11"/>
      <color theme="4"/>
      <name val="Calibri"/>
      <family val="2"/>
      <scheme val="minor"/>
    </font>
    <font>
      <sz val="28"/>
      <color theme="0"/>
      <name val="Calibri"/>
      <family val="2"/>
      <scheme val="minor"/>
    </font>
    <font>
      <sz val="11"/>
      <name val="Calibri"/>
      <family val="2"/>
      <scheme val="minor"/>
    </font>
    <font>
      <b/>
      <sz val="11"/>
      <name val="Calibri"/>
      <family val="2"/>
      <scheme val="minor"/>
    </font>
    <font>
      <b/>
      <sz val="11"/>
      <color theme="0" tint="-4.9989318521683403E-2"/>
      <name val="Calibri"/>
      <family val="2"/>
      <scheme val="minor"/>
    </font>
    <font>
      <b/>
      <sz val="14"/>
      <color theme="7" tint="0.79998168889431442"/>
      <name val="Calibri"/>
      <family val="2"/>
      <scheme val="minor"/>
    </font>
    <font>
      <sz val="11"/>
      <color theme="9" tint="-0.499984740745262"/>
      <name val="Calibri"/>
      <family val="2"/>
      <scheme val="minor"/>
    </font>
    <font>
      <b/>
      <sz val="11"/>
      <color theme="9" tint="-0.499984740745262"/>
      <name val="Calibri"/>
      <family val="2"/>
      <scheme val="minor"/>
    </font>
    <font>
      <sz val="8"/>
      <color theme="1"/>
      <name val="Calibri"/>
      <family val="2"/>
      <scheme val="minor"/>
    </font>
    <font>
      <sz val="8"/>
      <name val="Calibri"/>
      <family val="2"/>
      <scheme val="minor"/>
    </font>
    <font>
      <sz val="11"/>
      <color theme="7"/>
      <name val="Calibri"/>
      <family val="2"/>
      <scheme val="minor"/>
    </font>
    <font>
      <sz val="11"/>
      <color theme="7" tint="0.79998168889431442"/>
      <name val="Calibri"/>
      <family val="2"/>
      <scheme val="minor"/>
    </font>
    <font>
      <sz val="11"/>
      <color rgb="FFFF0000"/>
      <name val="Calibri"/>
      <family val="2"/>
      <scheme val="minor"/>
    </font>
    <font>
      <sz val="40"/>
      <color theme="0"/>
      <name val="Calibri"/>
      <family val="2"/>
      <scheme val="minor"/>
    </font>
    <font>
      <sz val="8"/>
      <color theme="0"/>
      <name val="Calibri"/>
      <family val="2"/>
      <scheme val="minor"/>
    </font>
    <font>
      <sz val="12"/>
      <color theme="0"/>
      <name val="Calibri"/>
      <family val="2"/>
      <scheme val="minor"/>
    </font>
    <font>
      <b/>
      <sz val="14"/>
      <color theme="7"/>
      <name val="Calibri"/>
      <family val="2"/>
      <scheme val="minor"/>
    </font>
    <font>
      <sz val="11"/>
      <color theme="0" tint="-4.9989318521683403E-2"/>
      <name val="Calibri"/>
      <family val="2"/>
      <scheme val="minor"/>
    </font>
    <font>
      <sz val="12"/>
      <color theme="0" tint="-4.9989318521683403E-2"/>
      <name val="Calibri"/>
      <family val="2"/>
      <scheme val="minor"/>
    </font>
    <font>
      <b/>
      <sz val="12"/>
      <color theme="0" tint="-4.9989318521683403E-2"/>
      <name val="Calibri"/>
      <family val="2"/>
      <scheme val="minor"/>
    </font>
    <font>
      <b/>
      <sz val="8"/>
      <color theme="1"/>
      <name val="Calibri"/>
      <family val="2"/>
      <scheme val="minor"/>
    </font>
    <font>
      <sz val="10"/>
      <color theme="7"/>
      <name val="Calibri"/>
      <family val="2"/>
      <scheme val="minor"/>
    </font>
    <font>
      <sz val="14"/>
      <color theme="7"/>
      <name val="Calibri"/>
      <family val="2"/>
      <scheme val="minor"/>
    </font>
    <font>
      <sz val="14"/>
      <color theme="0" tint="-0.499984740745262"/>
      <name val="Calibri"/>
      <family val="2"/>
      <scheme val="minor"/>
    </font>
    <font>
      <sz val="60"/>
      <color theme="0"/>
      <name val="Calibri"/>
      <family val="2"/>
      <scheme val="minor"/>
    </font>
    <font>
      <sz val="20"/>
      <color theme="0"/>
      <name val="Calibri"/>
      <family val="2"/>
      <scheme val="minor"/>
    </font>
    <font>
      <sz val="16"/>
      <color theme="0"/>
      <name val="Calibri"/>
      <family val="2"/>
      <scheme val="minor"/>
    </font>
    <font>
      <sz val="9"/>
      <color indexed="81"/>
      <name val="Tahoma"/>
      <family val="2"/>
    </font>
    <font>
      <b/>
      <sz val="9"/>
      <color indexed="81"/>
      <name val="Tahoma"/>
      <family val="2"/>
    </font>
    <font>
      <b/>
      <sz val="14"/>
      <color theme="4" tint="-0.249977111117893"/>
      <name val="Calibri"/>
      <family val="2"/>
      <scheme val="minor"/>
    </font>
    <font>
      <b/>
      <sz val="14"/>
      <color theme="9" tint="-0.499984740745262"/>
      <name val="Calibri"/>
      <family val="2"/>
      <scheme val="minor"/>
    </font>
    <font>
      <b/>
      <sz val="14"/>
      <color rgb="FFC00000"/>
      <name val="Calibri"/>
      <family val="2"/>
      <scheme val="minor"/>
    </font>
    <font>
      <b/>
      <sz val="14"/>
      <color theme="9" tint="-0.249977111117893"/>
      <name val="Calibri"/>
      <family val="2"/>
      <scheme val="minor"/>
    </font>
    <font>
      <b/>
      <sz val="10"/>
      <color rgb="FF2F5597"/>
      <name val="Calibri"/>
      <family val="2"/>
      <scheme val="minor"/>
    </font>
    <font>
      <sz val="10"/>
      <color theme="0"/>
      <name val="Calibri"/>
      <family val="2"/>
      <scheme val="minor"/>
    </font>
    <font>
      <b/>
      <sz val="9"/>
      <color rgb="FF2F5597"/>
      <name val="Calibri"/>
      <family val="2"/>
      <scheme val="minor"/>
    </font>
    <font>
      <b/>
      <sz val="9"/>
      <color rgb="FFC00000"/>
      <name val="Calibri"/>
      <family val="2"/>
      <scheme val="minor"/>
    </font>
    <font>
      <b/>
      <sz val="9"/>
      <color theme="7"/>
      <name val="Calibri"/>
      <family val="2"/>
      <scheme val="minor"/>
    </font>
    <font>
      <b/>
      <sz val="9"/>
      <color rgb="FF548235"/>
      <name val="Calibri"/>
      <family val="2"/>
      <scheme val="minor"/>
    </font>
    <font>
      <b/>
      <sz val="9"/>
      <color rgb="FF385723"/>
      <name val="Calibri"/>
      <family val="2"/>
      <scheme val="minor"/>
    </font>
    <font>
      <sz val="10"/>
      <color theme="1"/>
      <name val="Calibri"/>
      <family val="2"/>
      <scheme val="minor"/>
    </font>
    <font>
      <sz val="40"/>
      <color theme="9" tint="-0.499984740745262"/>
      <name val="Calibri"/>
      <family val="2"/>
      <scheme val="minor"/>
    </font>
    <font>
      <u/>
      <sz val="11"/>
      <color theme="10"/>
      <name val="Calibri"/>
      <family val="2"/>
      <scheme val="minor"/>
    </font>
    <font>
      <u/>
      <sz val="8"/>
      <color theme="0"/>
      <name val="Calibri"/>
      <family val="2"/>
      <scheme val="minor"/>
    </font>
    <font>
      <sz val="18"/>
      <color theme="9" tint="-0.499984740745262"/>
      <name val="Calibri"/>
      <family val="2"/>
      <scheme val="minor"/>
    </font>
    <font>
      <b/>
      <sz val="14"/>
      <color theme="1"/>
      <name val="Calibri"/>
      <family val="2"/>
      <scheme val="minor"/>
    </font>
    <font>
      <b/>
      <sz val="20"/>
      <color theme="1"/>
      <name val="Calibri"/>
      <family val="2"/>
      <scheme val="minor"/>
    </font>
    <font>
      <sz val="14"/>
      <color rgb="FFC00000"/>
      <name val="Calibri"/>
      <family val="2"/>
      <scheme val="minor"/>
    </font>
    <font>
      <b/>
      <sz val="14"/>
      <name val="Calibri"/>
      <family val="2"/>
      <scheme val="minor"/>
    </font>
    <font>
      <u/>
      <sz val="11"/>
      <color theme="0"/>
      <name val="Calibri"/>
      <family val="2"/>
      <scheme val="minor"/>
    </font>
    <font>
      <sz val="14"/>
      <color theme="9" tint="-0.499984740745262"/>
      <name val="Calibri"/>
      <family val="2"/>
      <scheme val="minor"/>
    </font>
    <font>
      <b/>
      <sz val="18"/>
      <color theme="0"/>
      <name val="Calibri"/>
      <family val="2"/>
      <scheme val="minor"/>
    </font>
    <font>
      <sz val="10"/>
      <color theme="9" tint="-0.499984740745262"/>
      <name val="Calibri"/>
      <family val="2"/>
      <scheme val="minor"/>
    </font>
    <font>
      <b/>
      <u/>
      <sz val="11"/>
      <color theme="9" tint="-0.499984740745262"/>
      <name val="Calibri"/>
      <family val="2"/>
      <scheme val="minor"/>
    </font>
    <font>
      <b/>
      <sz val="11"/>
      <color theme="7" tint="-0.499984740745262"/>
      <name val="Calibri"/>
      <family val="2"/>
      <scheme val="minor"/>
    </font>
    <font>
      <sz val="11"/>
      <color theme="3"/>
      <name val="Calibri"/>
      <family val="2"/>
      <scheme val="minor"/>
    </font>
    <font>
      <sz val="28"/>
      <color theme="9" tint="-0.499984740745262"/>
      <name val="Calibri"/>
      <family val="2"/>
      <scheme val="minor"/>
    </font>
    <font>
      <sz val="8"/>
      <color rgb="FFC00000"/>
      <name val="Calibri"/>
      <family val="2"/>
      <scheme val="minor"/>
    </font>
    <font>
      <sz val="8"/>
      <color theme="4" tint="-0.249977111117893"/>
      <name val="Calibri"/>
      <family val="2"/>
      <scheme val="minor"/>
    </font>
    <font>
      <b/>
      <sz val="30"/>
      <color theme="0"/>
      <name val="Calibri"/>
      <family val="2"/>
      <scheme val="minor"/>
    </font>
    <font>
      <b/>
      <sz val="8"/>
      <color theme="0"/>
      <name val="Calibri"/>
      <family val="2"/>
      <scheme val="minor"/>
    </font>
    <font>
      <b/>
      <sz val="8"/>
      <color theme="4" tint="-0.249977111117893"/>
      <name val="Calibri"/>
      <family val="2"/>
      <scheme val="minor"/>
    </font>
    <font>
      <b/>
      <sz val="8"/>
      <color theme="9" tint="-0.499984740745262"/>
      <name val="Calibri"/>
      <family val="2"/>
      <scheme val="minor"/>
    </font>
    <font>
      <sz val="40"/>
      <color theme="3"/>
      <name val="Calibri"/>
      <family val="2"/>
      <scheme val="minor"/>
    </font>
    <font>
      <i/>
      <sz val="11"/>
      <color theme="0"/>
      <name val="Calibri"/>
      <family val="2"/>
      <scheme val="minor"/>
    </font>
    <font>
      <b/>
      <sz val="14"/>
      <color theme="7" tint="-0.249977111117893"/>
      <name val="Calibri"/>
      <family val="2"/>
      <scheme val="minor"/>
    </font>
    <font>
      <b/>
      <sz val="11"/>
      <color theme="7" tint="-0.249977111117893"/>
      <name val="Calibri"/>
      <family val="2"/>
      <scheme val="minor"/>
    </font>
    <font>
      <i/>
      <sz val="11"/>
      <color theme="7" tint="-0.249977111117893"/>
      <name val="Calibri"/>
      <family val="2"/>
      <scheme val="minor"/>
    </font>
    <font>
      <sz val="28"/>
      <color rgb="FFFFFF00"/>
      <name val="Calibri"/>
      <family val="2"/>
      <scheme val="minor"/>
    </font>
    <font>
      <sz val="11"/>
      <color theme="1"/>
      <name val="Calibri"/>
      <family val="2"/>
    </font>
    <font>
      <sz val="11"/>
      <color rgb="FFFFFFFF"/>
      <name val="Calibri"/>
      <family val="2"/>
    </font>
    <font>
      <b/>
      <sz val="8"/>
      <color rgb="FFFFFFFF"/>
      <name val="Calibri"/>
      <family val="2"/>
    </font>
    <font>
      <sz val="8"/>
      <color rgb="FF000000"/>
      <name val="Calibri"/>
      <family val="2"/>
    </font>
    <font>
      <sz val="11"/>
      <color theme="7" tint="-0.499984740745262"/>
      <name val="Calibri"/>
      <family val="2"/>
      <scheme val="minor"/>
    </font>
    <font>
      <b/>
      <sz val="10"/>
      <color theme="0"/>
      <name val="Calibri"/>
      <family val="2"/>
      <scheme val="minor"/>
    </font>
    <font>
      <sz val="8"/>
      <color theme="9" tint="-0.499984740745262"/>
      <name val="Calibri"/>
      <family val="2"/>
      <scheme val="minor"/>
    </font>
    <font>
      <sz val="10"/>
      <color theme="0" tint="-0.499984740745262"/>
      <name val="Calibri"/>
      <family val="2"/>
      <scheme val="minor"/>
    </font>
    <font>
      <b/>
      <sz val="14"/>
      <color theme="0" tint="-0.499984740745262"/>
      <name val="Calibri"/>
      <family val="2"/>
      <scheme val="minor"/>
    </font>
    <font>
      <sz val="40"/>
      <color theme="1"/>
      <name val="Broadway"/>
      <family val="5"/>
    </font>
    <font>
      <sz val="40"/>
      <color theme="0" tint="-0.499984740745262"/>
      <name val="Broadway"/>
      <family val="5"/>
    </font>
    <font>
      <b/>
      <sz val="20"/>
      <color theme="0" tint="-0.499984740745262"/>
      <name val="Calibri"/>
      <family val="2"/>
      <scheme val="minor"/>
    </font>
    <font>
      <sz val="40"/>
      <color theme="1"/>
      <name val="Calibri"/>
      <family val="2"/>
      <scheme val="minor"/>
    </font>
    <font>
      <b/>
      <sz val="16"/>
      <color theme="1"/>
      <name val="Calibri"/>
      <family val="2"/>
      <scheme val="minor"/>
    </font>
    <font>
      <sz val="8"/>
      <color theme="5"/>
      <name val="Calibri"/>
      <family val="2"/>
      <scheme val="minor"/>
    </font>
    <font>
      <sz val="8"/>
      <color theme="5"/>
      <name val="Calibri"/>
      <family val="2"/>
    </font>
    <font>
      <sz val="14"/>
      <color theme="7" tint="-0.499984740745262"/>
      <name val="Calibri"/>
      <family val="2"/>
      <scheme val="minor"/>
    </font>
    <font>
      <sz val="11"/>
      <color theme="0" tint="-0.499984740745262"/>
      <name val="Calibri"/>
      <family val="2"/>
      <scheme val="minor"/>
    </font>
    <font>
      <sz val="12"/>
      <color rgb="FFC00000"/>
      <name val="Calibri"/>
      <family val="2"/>
      <scheme val="minor"/>
    </font>
    <font>
      <b/>
      <sz val="11"/>
      <color rgb="FF804072"/>
      <name val="Calibri"/>
      <family val="2"/>
      <scheme val="minor"/>
    </font>
  </fonts>
  <fills count="28">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6"/>
        <bgColor indexed="64"/>
      </patternFill>
    </fill>
    <fill>
      <patternFill patternType="solid">
        <fgColor theme="3"/>
        <bgColor indexed="64"/>
      </patternFill>
    </fill>
    <fill>
      <patternFill patternType="solid">
        <fgColor theme="3" tint="0.39997558519241921"/>
        <bgColor indexed="64"/>
      </patternFill>
    </fill>
    <fill>
      <patternFill patternType="solid">
        <fgColor rgb="FF804072"/>
        <bgColor indexed="64"/>
      </patternFill>
    </fill>
    <fill>
      <patternFill patternType="solid">
        <fgColor theme="7" tint="-0.499984740745262"/>
        <bgColor indexed="64"/>
      </patternFill>
    </fill>
    <fill>
      <patternFill patternType="solid">
        <fgColor rgb="FFEDEDED"/>
        <bgColor rgb="FF000000"/>
      </patternFill>
    </fill>
    <fill>
      <patternFill patternType="solid">
        <fgColor rgb="FFED7D31"/>
        <bgColor rgb="FF000000"/>
      </patternFill>
    </fill>
    <fill>
      <patternFill patternType="solid">
        <fgColor theme="8"/>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7"/>
        <bgColor indexed="64"/>
      </patternFill>
    </fill>
    <fill>
      <patternFill patternType="solid">
        <fgColor theme="9" tint="0.79998168889431442"/>
        <bgColor indexed="64"/>
      </patternFill>
    </fill>
    <fill>
      <patternFill patternType="solid">
        <fgColor theme="9"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medium">
        <color indexed="64"/>
      </top>
      <bottom/>
      <diagonal/>
    </border>
    <border>
      <left/>
      <right/>
      <top/>
      <bottom style="medium">
        <color indexed="64"/>
      </bottom>
      <diagonal/>
    </border>
    <border>
      <left/>
      <right/>
      <top/>
      <bottom style="medium">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top/>
      <bottom style="medium">
        <color theme="0"/>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style="thin">
        <color theme="0"/>
      </top>
      <bottom style="medium">
        <color theme="0"/>
      </bottom>
      <diagonal/>
    </border>
    <border>
      <left style="medium">
        <color theme="0"/>
      </left>
      <right style="medium">
        <color theme="0"/>
      </right>
      <top/>
      <bottom/>
      <diagonal/>
    </border>
    <border>
      <left/>
      <right style="thin">
        <color theme="0"/>
      </right>
      <top style="thin">
        <color theme="0"/>
      </top>
      <bottom style="thin">
        <color theme="0"/>
      </bottom>
      <diagonal/>
    </border>
    <border>
      <left style="medium">
        <color theme="0"/>
      </left>
      <right/>
      <top style="thin">
        <color theme="0"/>
      </top>
      <bottom/>
      <diagonal/>
    </border>
    <border>
      <left/>
      <right style="medium">
        <color theme="0"/>
      </right>
      <top style="thin">
        <color theme="0"/>
      </top>
      <bottom/>
      <diagonal/>
    </border>
    <border>
      <left style="medium">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top/>
      <bottom style="thin">
        <color theme="0"/>
      </bottom>
      <diagonal/>
    </border>
    <border>
      <left/>
      <right style="medium">
        <color theme="0"/>
      </right>
      <top/>
      <bottom style="thin">
        <color theme="0"/>
      </bottom>
      <diagonal/>
    </border>
    <border>
      <left/>
      <right style="thin">
        <color theme="9" tint="-0.499984740745262"/>
      </right>
      <top/>
      <bottom/>
      <diagonal/>
    </border>
    <border>
      <left/>
      <right/>
      <top/>
      <bottom style="thin">
        <color theme="9" tint="-0.499984740745262"/>
      </bottom>
      <diagonal/>
    </border>
    <border>
      <left style="thin">
        <color theme="0"/>
      </left>
      <right style="thin">
        <color indexed="64"/>
      </right>
      <top/>
      <bottom/>
      <diagonal/>
    </border>
    <border>
      <left style="medium">
        <color theme="9" tint="-0.499984740745262"/>
      </left>
      <right/>
      <top/>
      <bottom/>
      <diagonal/>
    </border>
    <border>
      <left/>
      <right style="medium">
        <color theme="9" tint="-0.499984740745262"/>
      </right>
      <top/>
      <bottom/>
      <diagonal/>
    </border>
    <border>
      <left/>
      <right style="thin">
        <color theme="0"/>
      </right>
      <top/>
      <bottom style="thin">
        <color theme="0"/>
      </bottom>
      <diagonal/>
    </border>
    <border>
      <left/>
      <right style="thin">
        <color theme="0"/>
      </right>
      <top style="thin">
        <color theme="0"/>
      </top>
      <bottom/>
      <diagonal/>
    </border>
    <border>
      <left/>
      <right/>
      <top/>
      <bottom style="medium">
        <color theme="9" tint="-0.499984740745262"/>
      </bottom>
      <diagonal/>
    </border>
    <border>
      <left style="medium">
        <color theme="9" tint="-0.499984740745262"/>
      </left>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right style="medium">
        <color theme="0"/>
      </right>
      <top/>
      <bottom style="medium">
        <color theme="9" tint="-0.499984740745262"/>
      </bottom>
      <diagonal/>
    </border>
    <border>
      <left style="medium">
        <color theme="9" tint="-0.499984740745262"/>
      </left>
      <right/>
      <top/>
      <bottom style="dotted">
        <color indexed="64"/>
      </bottom>
      <diagonal/>
    </border>
    <border>
      <left/>
      <right/>
      <top/>
      <bottom style="dotted">
        <color indexed="64"/>
      </bottom>
      <diagonal/>
    </border>
    <border>
      <left/>
      <right style="medium">
        <color theme="9" tint="-0.499984740745262"/>
      </right>
      <top/>
      <bottom style="dotted">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52" fillId="0" borderId="0" applyNumberFormat="0" applyFill="0" applyBorder="0" applyAlignment="0" applyProtection="0"/>
  </cellStyleXfs>
  <cellXfs count="667">
    <xf numFmtId="0" fontId="0" fillId="0" borderId="0" xfId="0"/>
    <xf numFmtId="0" fontId="1" fillId="0" borderId="0" xfId="0" applyFont="1" applyAlignment="1">
      <alignment horizontal="center"/>
    </xf>
    <xf numFmtId="0" fontId="7" fillId="0" borderId="8" xfId="0" applyFont="1" applyBorder="1" applyAlignment="1">
      <alignment horizontal="center"/>
    </xf>
    <xf numFmtId="0" fontId="10" fillId="0" borderId="5" xfId="0" applyFont="1" applyBorder="1" applyAlignment="1">
      <alignment horizontal="center"/>
    </xf>
    <xf numFmtId="0" fontId="10" fillId="0" borderId="0" xfId="0" applyFont="1" applyBorder="1" applyAlignment="1">
      <alignment horizontal="center"/>
    </xf>
    <xf numFmtId="9" fontId="10" fillId="0" borderId="5" xfId="0" applyNumberFormat="1" applyFont="1" applyBorder="1" applyAlignment="1">
      <alignment horizontal="center"/>
    </xf>
    <xf numFmtId="9" fontId="10" fillId="0" borderId="0" xfId="0" applyNumberFormat="1" applyFont="1" applyBorder="1" applyAlignment="1">
      <alignment horizontal="center"/>
    </xf>
    <xf numFmtId="9" fontId="10" fillId="0" borderId="2" xfId="0" applyNumberFormat="1" applyFont="1" applyBorder="1" applyAlignment="1">
      <alignment horizontal="center"/>
    </xf>
    <xf numFmtId="0" fontId="0" fillId="0" borderId="8" xfId="0" applyBorder="1"/>
    <xf numFmtId="0" fontId="12" fillId="4" borderId="0" xfId="0" applyFont="1" applyFill="1"/>
    <xf numFmtId="0" fontId="13" fillId="4" borderId="0" xfId="0" applyFont="1" applyFill="1" applyAlignment="1">
      <alignment horizontal="right"/>
    </xf>
    <xf numFmtId="0" fontId="13" fillId="4" borderId="0" xfId="0" applyFont="1" applyFill="1" applyAlignment="1">
      <alignment horizontal="center"/>
    </xf>
    <xf numFmtId="0" fontId="12" fillId="4" borderId="0" xfId="0" applyFont="1" applyFill="1" applyAlignment="1">
      <alignment horizontal="right"/>
    </xf>
    <xf numFmtId="9" fontId="0" fillId="3" borderId="3" xfId="0" applyNumberFormat="1" applyFill="1" applyBorder="1"/>
    <xf numFmtId="9" fontId="0" fillId="3" borderId="1" xfId="0" applyNumberFormat="1" applyFill="1" applyBorder="1"/>
    <xf numFmtId="0" fontId="3" fillId="3" borderId="12" xfId="0" applyFont="1" applyFill="1" applyBorder="1"/>
    <xf numFmtId="0" fontId="2" fillId="3" borderId="12" xfId="0" applyFont="1" applyFill="1" applyBorder="1" applyAlignment="1">
      <alignment textRotation="90"/>
    </xf>
    <xf numFmtId="0" fontId="0" fillId="3" borderId="0" xfId="0" applyFill="1" applyBorder="1"/>
    <xf numFmtId="0" fontId="0" fillId="3" borderId="13" xfId="0" applyFill="1" applyBorder="1"/>
    <xf numFmtId="0" fontId="14" fillId="3" borderId="12" xfId="0" applyFont="1" applyFill="1" applyBorder="1" applyAlignment="1">
      <alignment textRotation="90"/>
    </xf>
    <xf numFmtId="9" fontId="0" fillId="3" borderId="0" xfId="0" applyNumberFormat="1" applyFill="1" applyBorder="1"/>
    <xf numFmtId="9" fontId="0" fillId="3" borderId="13" xfId="0" applyNumberFormat="1" applyFill="1" applyBorder="1"/>
    <xf numFmtId="164" fontId="6" fillId="3" borderId="0" xfId="0" applyNumberFormat="1" applyFont="1" applyFill="1" applyBorder="1" applyAlignment="1">
      <alignment horizontal="center"/>
    </xf>
    <xf numFmtId="164" fontId="3" fillId="3" borderId="0" xfId="0" applyNumberFormat="1" applyFont="1" applyFill="1" applyBorder="1" applyAlignment="1">
      <alignment horizontal="center"/>
    </xf>
    <xf numFmtId="164" fontId="3" fillId="3" borderId="13" xfId="0" applyNumberFormat="1" applyFont="1" applyFill="1" applyBorder="1" applyAlignment="1">
      <alignment horizontal="center"/>
    </xf>
    <xf numFmtId="9" fontId="0" fillId="3" borderId="1" xfId="0" applyNumberFormat="1" applyFill="1" applyBorder="1" applyAlignment="1">
      <alignment horizontal="center"/>
    </xf>
    <xf numFmtId="9" fontId="0" fillId="3" borderId="3" xfId="0" applyNumberFormat="1" applyFill="1" applyBorder="1" applyAlignment="1">
      <alignment horizontal="center"/>
    </xf>
    <xf numFmtId="0" fontId="9" fillId="0" borderId="16" xfId="0" applyFont="1" applyBorder="1" applyAlignment="1">
      <alignment horizontal="center"/>
    </xf>
    <xf numFmtId="0" fontId="8" fillId="0" borderId="15" xfId="0" applyFont="1" applyBorder="1" applyAlignment="1">
      <alignment horizontal="center"/>
    </xf>
    <xf numFmtId="0" fontId="0" fillId="6" borderId="0" xfId="0" applyFill="1"/>
    <xf numFmtId="0" fontId="5" fillId="6" borderId="0" xfId="0" applyFont="1" applyFill="1"/>
    <xf numFmtId="0" fontId="4" fillId="6" borderId="0" xfId="0" applyFont="1" applyFill="1"/>
    <xf numFmtId="0" fontId="5" fillId="6" borderId="0" xfId="0" applyFont="1" applyFill="1" applyAlignment="1">
      <alignment horizontal="right"/>
    </xf>
    <xf numFmtId="0" fontId="0" fillId="6" borderId="0" xfId="0" applyFill="1" applyBorder="1"/>
    <xf numFmtId="0" fontId="0" fillId="6" borderId="0" xfId="0" applyFill="1" applyBorder="1" applyAlignment="1">
      <alignment textRotation="90"/>
    </xf>
    <xf numFmtId="0" fontId="3" fillId="6" borderId="5" xfId="0" applyFont="1" applyFill="1" applyBorder="1"/>
    <xf numFmtId="0" fontId="3" fillId="6" borderId="5" xfId="0" applyFont="1" applyFill="1" applyBorder="1" applyAlignment="1">
      <alignment horizontal="right"/>
    </xf>
    <xf numFmtId="0" fontId="3" fillId="6" borderId="0" xfId="0" applyFont="1" applyFill="1" applyBorder="1"/>
    <xf numFmtId="0" fontId="3" fillId="6" borderId="0" xfId="0" applyFont="1" applyFill="1" applyBorder="1" applyAlignment="1">
      <alignment horizontal="right"/>
    </xf>
    <xf numFmtId="0" fontId="3" fillId="6" borderId="16" xfId="0" applyFont="1" applyFill="1" applyBorder="1"/>
    <xf numFmtId="0" fontId="2" fillId="6" borderId="16" xfId="0" applyFont="1" applyFill="1" applyBorder="1" applyAlignment="1">
      <alignment horizontal="right"/>
    </xf>
    <xf numFmtId="0" fontId="7" fillId="6" borderId="6" xfId="0" applyFont="1" applyFill="1" applyBorder="1" applyAlignment="1">
      <alignment horizontal="center"/>
    </xf>
    <xf numFmtId="0" fontId="7" fillId="6" borderId="8" xfId="0" applyFont="1" applyFill="1" applyBorder="1" applyAlignment="1">
      <alignment horizontal="center"/>
    </xf>
    <xf numFmtId="0" fontId="0" fillId="6" borderId="5" xfId="0" applyFill="1" applyBorder="1"/>
    <xf numFmtId="0" fontId="3" fillId="6" borderId="4" xfId="0" applyFont="1" applyFill="1" applyBorder="1" applyAlignment="1">
      <alignment horizontal="right"/>
    </xf>
    <xf numFmtId="0" fontId="3" fillId="6" borderId="2" xfId="0" applyFont="1" applyFill="1" applyBorder="1"/>
    <xf numFmtId="0" fontId="0" fillId="6" borderId="2" xfId="0" applyFill="1" applyBorder="1"/>
    <xf numFmtId="0" fontId="3" fillId="6" borderId="2" xfId="0" applyFont="1" applyFill="1" applyBorder="1" applyAlignment="1">
      <alignment horizontal="right"/>
    </xf>
    <xf numFmtId="0" fontId="2" fillId="6" borderId="2" xfId="0" applyFont="1" applyFill="1" applyBorder="1" applyAlignment="1">
      <alignment horizontal="right"/>
    </xf>
    <xf numFmtId="0" fontId="6" fillId="6" borderId="2" xfId="0" applyFont="1" applyFill="1" applyBorder="1" applyAlignment="1">
      <alignment horizontal="right"/>
    </xf>
    <xf numFmtId="0" fontId="5" fillId="6" borderId="2" xfId="0" applyFont="1" applyFill="1" applyBorder="1"/>
    <xf numFmtId="0" fontId="0" fillId="0" borderId="4" xfId="0" applyBorder="1"/>
    <xf numFmtId="0" fontId="0" fillId="0" borderId="7" xfId="0" applyBorder="1"/>
    <xf numFmtId="0" fontId="0" fillId="0" borderId="9" xfId="0" applyBorder="1"/>
    <xf numFmtId="0" fontId="0" fillId="0" borderId="2" xfId="0" applyBorder="1"/>
    <xf numFmtId="0" fontId="16" fillId="0" borderId="5" xfId="0" applyFont="1" applyBorder="1" applyAlignment="1">
      <alignment horizontal="center"/>
    </xf>
    <xf numFmtId="0" fontId="16" fillId="0" borderId="0" xfId="0" applyFont="1" applyBorder="1" applyAlignment="1">
      <alignment horizontal="center"/>
    </xf>
    <xf numFmtId="0" fontId="17" fillId="0" borderId="16" xfId="0" applyFont="1" applyBorder="1" applyAlignment="1">
      <alignment horizontal="center"/>
    </xf>
    <xf numFmtId="0" fontId="17" fillId="0" borderId="16" xfId="0" applyFont="1" applyBorder="1"/>
    <xf numFmtId="0" fontId="3" fillId="3" borderId="17" xfId="0" applyFont="1" applyFill="1" applyBorder="1"/>
    <xf numFmtId="0" fontId="0" fillId="3" borderId="8" xfId="0" applyFill="1" applyBorder="1"/>
    <xf numFmtId="0" fontId="0" fillId="3" borderId="18" xfId="0" applyFill="1" applyBorder="1"/>
    <xf numFmtId="0" fontId="1" fillId="0" borderId="8" xfId="0" applyFont="1" applyBorder="1" applyAlignment="1">
      <alignment horizontal="center"/>
    </xf>
    <xf numFmtId="0" fontId="0" fillId="0" borderId="0" xfId="0" applyBorder="1"/>
    <xf numFmtId="9" fontId="0" fillId="3" borderId="19" xfId="0" applyNumberFormat="1" applyFill="1" applyBorder="1" applyAlignment="1">
      <alignment horizontal="center"/>
    </xf>
    <xf numFmtId="9" fontId="0" fillId="3" borderId="19" xfId="0" applyNumberFormat="1" applyFill="1" applyBorder="1"/>
    <xf numFmtId="164" fontId="6" fillId="6" borderId="0" xfId="0" applyNumberFormat="1" applyFont="1" applyFill="1" applyBorder="1" applyAlignment="1">
      <alignment horizontal="center"/>
    </xf>
    <xf numFmtId="164" fontId="3" fillId="6" borderId="0" xfId="0" applyNumberFormat="1" applyFont="1" applyFill="1" applyBorder="1" applyAlignment="1">
      <alignment horizontal="center"/>
    </xf>
    <xf numFmtId="0" fontId="2" fillId="3" borderId="20" xfId="0" applyFont="1" applyFill="1" applyBorder="1" applyAlignment="1">
      <alignment textRotation="90"/>
    </xf>
    <xf numFmtId="0" fontId="0" fillId="6" borderId="21" xfId="0" applyFill="1" applyBorder="1"/>
    <xf numFmtId="0" fontId="0" fillId="0" borderId="8" xfId="0" applyFill="1" applyBorder="1"/>
    <xf numFmtId="0" fontId="0" fillId="0" borderId="0" xfId="0" applyFill="1"/>
    <xf numFmtId="0" fontId="0" fillId="0" borderId="0" xfId="0" applyFill="1" applyBorder="1"/>
    <xf numFmtId="0" fontId="0" fillId="0" borderId="0" xfId="0" applyFill="1" applyBorder="1" applyAlignment="1">
      <alignment textRotation="90"/>
    </xf>
    <xf numFmtId="0" fontId="2" fillId="3" borderId="23" xfId="0" applyFont="1" applyFill="1" applyBorder="1" applyAlignment="1">
      <alignment textRotation="90"/>
    </xf>
    <xf numFmtId="0" fontId="3" fillId="6" borderId="7" xfId="0" applyFont="1" applyFill="1" applyBorder="1" applyAlignment="1">
      <alignment horizontal="center" vertical="center" wrapText="1"/>
    </xf>
    <xf numFmtId="0" fontId="3" fillId="6" borderId="21" xfId="0" applyFont="1" applyFill="1" applyBorder="1" applyAlignment="1">
      <alignment horizontal="center" vertical="center" wrapText="1"/>
    </xf>
    <xf numFmtId="164" fontId="6" fillId="6" borderId="21" xfId="0" applyNumberFormat="1" applyFont="1" applyFill="1" applyBorder="1" applyAlignment="1">
      <alignment horizontal="center"/>
    </xf>
    <xf numFmtId="164" fontId="3" fillId="6" borderId="21" xfId="0" applyNumberFormat="1" applyFont="1" applyFill="1" applyBorder="1" applyAlignment="1">
      <alignment horizontal="center"/>
    </xf>
    <xf numFmtId="2" fontId="19" fillId="0" borderId="1" xfId="0" applyNumberFormat="1" applyFont="1" applyFill="1" applyBorder="1" applyAlignment="1">
      <alignment horizontal="center"/>
    </xf>
    <xf numFmtId="1" fontId="19" fillId="0" borderId="1" xfId="0" applyNumberFormat="1" applyFont="1" applyFill="1" applyBorder="1" applyAlignment="1">
      <alignment horizontal="center"/>
    </xf>
    <xf numFmtId="9" fontId="7" fillId="0" borderId="0" xfId="0" applyNumberFormat="1" applyFont="1" applyBorder="1" applyAlignment="1">
      <alignment horizontal="center" vertical="center"/>
    </xf>
    <xf numFmtId="0" fontId="0" fillId="6" borderId="25" xfId="0" applyFill="1" applyBorder="1"/>
    <xf numFmtId="0" fontId="0" fillId="6" borderId="16" xfId="0" applyFill="1" applyBorder="1"/>
    <xf numFmtId="0" fontId="2" fillId="6" borderId="15" xfId="0" applyFont="1" applyFill="1" applyBorder="1" applyAlignment="1">
      <alignment horizontal="right"/>
    </xf>
    <xf numFmtId="165" fontId="18" fillId="5" borderId="15" xfId="0" applyNumberFormat="1" applyFont="1" applyFill="1" applyBorder="1" applyAlignment="1">
      <alignment horizontal="center" vertical="center"/>
    </xf>
    <xf numFmtId="0" fontId="18" fillId="5" borderId="1" xfId="0" applyFont="1" applyFill="1" applyBorder="1" applyAlignment="1">
      <alignment horizontal="center" vertical="center"/>
    </xf>
    <xf numFmtId="165" fontId="12" fillId="4" borderId="0" xfId="0" applyNumberFormat="1" applyFont="1" applyFill="1"/>
    <xf numFmtId="0" fontId="17" fillId="0" borderId="16" xfId="0" applyFont="1" applyFill="1" applyBorder="1"/>
    <xf numFmtId="0" fontId="0" fillId="7" borderId="0" xfId="0" applyFill="1"/>
    <xf numFmtId="9" fontId="0" fillId="7" borderId="0" xfId="0" applyNumberFormat="1" applyFill="1"/>
    <xf numFmtId="1" fontId="12" fillId="4" borderId="0" xfId="0" applyNumberFormat="1" applyFont="1" applyFill="1"/>
    <xf numFmtId="0" fontId="3" fillId="6" borderId="0" xfId="0" applyFont="1" applyFill="1"/>
    <xf numFmtId="0" fontId="5" fillId="6" borderId="27" xfId="0" applyFont="1" applyFill="1" applyBorder="1" applyAlignment="1">
      <alignment horizontal="center"/>
    </xf>
    <xf numFmtId="9" fontId="20" fillId="6" borderId="26" xfId="0" applyNumberFormat="1" applyFont="1" applyFill="1" applyBorder="1" applyAlignment="1">
      <alignment horizontal="center"/>
    </xf>
    <xf numFmtId="168" fontId="16" fillId="0" borderId="5" xfId="0" applyNumberFormat="1" applyFont="1" applyBorder="1" applyAlignment="1">
      <alignment horizontal="center"/>
    </xf>
    <xf numFmtId="168" fontId="10" fillId="0" borderId="5" xfId="0" applyNumberFormat="1" applyFont="1" applyBorder="1" applyAlignment="1">
      <alignment horizontal="center"/>
    </xf>
    <xf numFmtId="168" fontId="0" fillId="6" borderId="0" xfId="0" applyNumberFormat="1" applyFill="1"/>
    <xf numFmtId="168" fontId="16" fillId="0" borderId="0" xfId="0" applyNumberFormat="1" applyFont="1" applyBorder="1" applyAlignment="1">
      <alignment horizontal="center"/>
    </xf>
    <xf numFmtId="168" fontId="10" fillId="0" borderId="0" xfId="0" applyNumberFormat="1" applyFont="1" applyBorder="1" applyAlignment="1">
      <alignment horizontal="center"/>
    </xf>
    <xf numFmtId="168" fontId="7" fillId="0" borderId="8" xfId="0" applyNumberFormat="1" applyFont="1" applyBorder="1" applyAlignment="1">
      <alignment horizontal="center"/>
    </xf>
    <xf numFmtId="168" fontId="17" fillId="0" borderId="16" xfId="0" applyNumberFormat="1" applyFont="1" applyBorder="1" applyAlignment="1">
      <alignment horizontal="center"/>
    </xf>
    <xf numFmtId="168" fontId="9" fillId="0" borderId="16" xfId="0" applyNumberFormat="1" applyFont="1" applyBorder="1" applyAlignment="1">
      <alignment horizontal="center"/>
    </xf>
    <xf numFmtId="168" fontId="8" fillId="0" borderId="15" xfId="0" applyNumberFormat="1" applyFont="1" applyBorder="1" applyAlignment="1">
      <alignment horizontal="center"/>
    </xf>
    <xf numFmtId="0" fontId="0" fillId="0" borderId="0" xfId="0" applyAlignment="1">
      <alignment horizontal="right"/>
    </xf>
    <xf numFmtId="0" fontId="0" fillId="8" borderId="0" xfId="0" applyFill="1"/>
    <xf numFmtId="165" fontId="0" fillId="0" borderId="0" xfId="0" applyNumberFormat="1"/>
    <xf numFmtId="0" fontId="1" fillId="0" borderId="0" xfId="0" applyFont="1"/>
    <xf numFmtId="166" fontId="3" fillId="9" borderId="0" xfId="0" applyNumberFormat="1" applyFont="1" applyFill="1"/>
    <xf numFmtId="165" fontId="3" fillId="9" borderId="0" xfId="0" applyNumberFormat="1" applyFont="1" applyFill="1"/>
    <xf numFmtId="168" fontId="3" fillId="2" borderId="0" xfId="0" applyNumberFormat="1" applyFont="1" applyFill="1"/>
    <xf numFmtId="166" fontId="3" fillId="2" borderId="0" xfId="0" applyNumberFormat="1" applyFont="1" applyFill="1"/>
    <xf numFmtId="0" fontId="11" fillId="6" borderId="0" xfId="0" applyFont="1" applyFill="1" applyBorder="1" applyAlignment="1">
      <alignment horizontal="center"/>
    </xf>
    <xf numFmtId="0" fontId="5" fillId="6" borderId="0" xfId="0" applyFont="1" applyFill="1" applyBorder="1" applyAlignment="1">
      <alignment horizontal="center" shrinkToFit="1"/>
    </xf>
    <xf numFmtId="165" fontId="3" fillId="6" borderId="0" xfId="0" applyNumberFormat="1" applyFont="1" applyFill="1" applyBorder="1" applyAlignment="1">
      <alignment horizontal="center"/>
    </xf>
    <xf numFmtId="9" fontId="3" fillId="6" borderId="0" xfId="0" applyNumberFormat="1" applyFont="1" applyFill="1"/>
    <xf numFmtId="0" fontId="11" fillId="6" borderId="0" xfId="0" applyFont="1" applyFill="1" applyAlignment="1"/>
    <xf numFmtId="0" fontId="22" fillId="6" borderId="0" xfId="0" applyFont="1" applyFill="1"/>
    <xf numFmtId="0" fontId="5" fillId="6" borderId="0" xfId="0" applyFont="1" applyFill="1" applyBorder="1" applyAlignment="1">
      <alignment horizontal="center"/>
    </xf>
    <xf numFmtId="9" fontId="21" fillId="6" borderId="0" xfId="0" applyNumberFormat="1" applyFont="1" applyFill="1" applyBorder="1" applyAlignment="1">
      <alignment horizontal="center"/>
    </xf>
    <xf numFmtId="165" fontId="21" fillId="6" borderId="0" xfId="0" applyNumberFormat="1" applyFont="1" applyFill="1" applyBorder="1" applyAlignment="1">
      <alignment horizontal="center"/>
    </xf>
    <xf numFmtId="0" fontId="24" fillId="6" borderId="0" xfId="0" applyFont="1" applyFill="1" applyBorder="1" applyAlignment="1">
      <alignment horizontal="center" wrapText="1" shrinkToFit="1"/>
    </xf>
    <xf numFmtId="9" fontId="21" fillId="6" borderId="0" xfId="0" applyNumberFormat="1" applyFont="1" applyFill="1" applyBorder="1" applyAlignment="1">
      <alignment horizontal="left"/>
    </xf>
    <xf numFmtId="165" fontId="3" fillId="6" borderId="0" xfId="0" applyNumberFormat="1" applyFont="1" applyFill="1"/>
    <xf numFmtId="165" fontId="21" fillId="6" borderId="0" xfId="0" applyNumberFormat="1" applyFont="1" applyFill="1" applyBorder="1" applyAlignment="1">
      <alignment horizontal="right"/>
    </xf>
    <xf numFmtId="165" fontId="3" fillId="6" borderId="0" xfId="0" applyNumberFormat="1" applyFont="1" applyFill="1" applyAlignment="1">
      <alignment horizontal="center"/>
    </xf>
    <xf numFmtId="165" fontId="23" fillId="6" borderId="26" xfId="0" applyNumberFormat="1" applyFont="1" applyFill="1" applyBorder="1" applyAlignment="1">
      <alignment horizontal="center" vertical="center" shrinkToFit="1"/>
    </xf>
    <xf numFmtId="1" fontId="12" fillId="4" borderId="0" xfId="0" applyNumberFormat="1" applyFont="1" applyFill="1" applyBorder="1" applyAlignment="1">
      <alignment horizontal="left"/>
    </xf>
    <xf numFmtId="0" fontId="3" fillId="6" borderId="0" xfId="0" applyFont="1" applyFill="1" applyAlignment="1">
      <alignment vertical="top"/>
    </xf>
    <xf numFmtId="165" fontId="21" fillId="6" borderId="1" xfId="0" applyNumberFormat="1" applyFont="1" applyFill="1" applyBorder="1" applyAlignment="1">
      <alignment horizontal="center"/>
    </xf>
    <xf numFmtId="9" fontId="21" fillId="6" borderId="1" xfId="0" applyNumberFormat="1" applyFont="1" applyFill="1" applyBorder="1" applyAlignment="1">
      <alignment horizontal="center"/>
    </xf>
    <xf numFmtId="2" fontId="3" fillId="6" borderId="0" xfId="0" applyNumberFormat="1" applyFont="1" applyFill="1" applyAlignment="1">
      <alignment horizontal="center"/>
    </xf>
    <xf numFmtId="9" fontId="20" fillId="6" borderId="0" xfId="0" applyNumberFormat="1" applyFont="1" applyFill="1" applyBorder="1" applyAlignment="1">
      <alignment horizontal="center"/>
    </xf>
    <xf numFmtId="9" fontId="26" fillId="6" borderId="26" xfId="0" applyNumberFormat="1" applyFont="1" applyFill="1" applyBorder="1" applyAlignment="1">
      <alignment horizontal="center"/>
    </xf>
    <xf numFmtId="9" fontId="21" fillId="6" borderId="28" xfId="0" applyNumberFormat="1" applyFont="1" applyFill="1" applyBorder="1" applyAlignment="1">
      <alignment horizontal="center"/>
    </xf>
    <xf numFmtId="165" fontId="21" fillId="6" borderId="3" xfId="0" applyNumberFormat="1" applyFont="1" applyFill="1" applyBorder="1" applyAlignment="1">
      <alignment horizontal="center"/>
    </xf>
    <xf numFmtId="9" fontId="21" fillId="6" borderId="3" xfId="0" applyNumberFormat="1" applyFont="1" applyFill="1" applyBorder="1" applyAlignment="1">
      <alignment horizontal="center"/>
    </xf>
    <xf numFmtId="0" fontId="25" fillId="6" borderId="28" xfId="0" applyFont="1" applyFill="1" applyBorder="1" applyAlignment="1">
      <alignment horizontal="center" wrapText="1" shrinkToFit="1"/>
    </xf>
    <xf numFmtId="0" fontId="24" fillId="6" borderId="28" xfId="0" applyFont="1" applyFill="1" applyBorder="1" applyAlignment="1">
      <alignment horizontal="center" wrapText="1" shrinkToFit="1"/>
    </xf>
    <xf numFmtId="0" fontId="5" fillId="6" borderId="31" xfId="0" applyFont="1" applyFill="1" applyBorder="1" applyAlignment="1">
      <alignment horizontal="center"/>
    </xf>
    <xf numFmtId="0" fontId="5" fillId="2" borderId="27" xfId="0" applyFont="1" applyFill="1" applyBorder="1" applyAlignment="1">
      <alignment horizontal="left"/>
    </xf>
    <xf numFmtId="0" fontId="5" fillId="2" borderId="27" xfId="0" applyFont="1" applyFill="1" applyBorder="1" applyAlignment="1">
      <alignment horizontal="center"/>
    </xf>
    <xf numFmtId="0" fontId="5" fillId="8" borderId="0" xfId="0" applyFont="1" applyFill="1" applyBorder="1" applyAlignment="1">
      <alignment horizontal="center"/>
    </xf>
    <xf numFmtId="0" fontId="5" fillId="6" borderId="32" xfId="0" applyFont="1" applyFill="1" applyBorder="1" applyAlignment="1">
      <alignment horizontal="center" wrapText="1" shrinkToFit="1"/>
    </xf>
    <xf numFmtId="9" fontId="20" fillId="6" borderId="32" xfId="0" applyNumberFormat="1" applyFont="1" applyFill="1" applyBorder="1" applyAlignment="1">
      <alignment horizontal="center"/>
    </xf>
    <xf numFmtId="0" fontId="11" fillId="6" borderId="0" xfId="0" applyFont="1" applyFill="1" applyBorder="1" applyAlignment="1"/>
    <xf numFmtId="0" fontId="5" fillId="2" borderId="0" xfId="0" applyFont="1" applyFill="1" applyBorder="1" applyAlignment="1">
      <alignment horizontal="center"/>
    </xf>
    <xf numFmtId="9" fontId="21" fillId="6" borderId="7" xfId="0" applyNumberFormat="1" applyFont="1" applyFill="1" applyBorder="1" applyAlignment="1">
      <alignment horizontal="center"/>
    </xf>
    <xf numFmtId="0" fontId="24" fillId="6" borderId="33" xfId="0" applyFont="1" applyFill="1" applyBorder="1" applyAlignment="1">
      <alignment horizontal="center" wrapText="1" shrinkToFit="1"/>
    </xf>
    <xf numFmtId="0" fontId="24" fillId="6" borderId="34" xfId="0" applyFont="1" applyFill="1" applyBorder="1" applyAlignment="1">
      <alignment horizontal="center" wrapText="1" shrinkToFit="1"/>
    </xf>
    <xf numFmtId="9" fontId="21" fillId="6" borderId="34" xfId="0" applyNumberFormat="1" applyFont="1" applyFill="1" applyBorder="1" applyAlignment="1">
      <alignment horizontal="center"/>
    </xf>
    <xf numFmtId="0" fontId="3" fillId="10" borderId="0" xfId="0" applyFont="1" applyFill="1"/>
    <xf numFmtId="0" fontId="18" fillId="10" borderId="35" xfId="0" applyFont="1" applyFill="1" applyBorder="1"/>
    <xf numFmtId="0" fontId="18" fillId="10" borderId="12" xfId="0" applyFont="1" applyFill="1" applyBorder="1"/>
    <xf numFmtId="0" fontId="18" fillId="10" borderId="36" xfId="0" applyFont="1" applyFill="1" applyBorder="1"/>
    <xf numFmtId="0" fontId="18" fillId="10" borderId="37" xfId="0" applyFont="1" applyFill="1" applyBorder="1"/>
    <xf numFmtId="0" fontId="18" fillId="10" borderId="0" xfId="0" applyFont="1" applyFill="1"/>
    <xf numFmtId="0" fontId="18" fillId="10" borderId="0" xfId="0" applyFont="1" applyFill="1" applyBorder="1"/>
    <xf numFmtId="0" fontId="18" fillId="10" borderId="38" xfId="0" applyFont="1" applyFill="1" applyBorder="1"/>
    <xf numFmtId="9" fontId="18" fillId="10" borderId="0" xfId="0" applyNumberFormat="1" applyFont="1" applyFill="1" applyBorder="1"/>
    <xf numFmtId="166" fontId="30" fillId="10" borderId="22" xfId="0" applyNumberFormat="1" applyFont="1" applyFill="1" applyBorder="1"/>
    <xf numFmtId="0" fontId="18" fillId="10" borderId="39" xfId="0" applyFont="1" applyFill="1" applyBorder="1"/>
    <xf numFmtId="0" fontId="18" fillId="10" borderId="13" xfId="0" applyFont="1" applyFill="1" applyBorder="1"/>
    <xf numFmtId="0" fontId="18" fillId="10" borderId="40" xfId="0" applyFont="1" applyFill="1" applyBorder="1"/>
    <xf numFmtId="0" fontId="18" fillId="10" borderId="0" xfId="0" applyFont="1" applyFill="1" applyBorder="1" applyAlignment="1">
      <alignment horizontal="center"/>
    </xf>
    <xf numFmtId="9" fontId="18" fillId="10" borderId="0" xfId="0" applyNumberFormat="1" applyFont="1" applyFill="1" applyBorder="1" applyAlignment="1">
      <alignment horizontal="center"/>
    </xf>
    <xf numFmtId="2" fontId="18" fillId="10" borderId="0" xfId="0" applyNumberFormat="1" applyFont="1" applyFill="1" applyBorder="1" applyAlignment="1">
      <alignment horizontal="center"/>
    </xf>
    <xf numFmtId="9" fontId="30" fillId="10" borderId="0" xfId="0" applyNumberFormat="1" applyFont="1" applyFill="1" applyBorder="1" applyAlignment="1">
      <alignment horizontal="center"/>
    </xf>
    <xf numFmtId="165" fontId="0" fillId="6" borderId="32" xfId="0" applyNumberFormat="1" applyFill="1" applyBorder="1"/>
    <xf numFmtId="0" fontId="11" fillId="6" borderId="30" xfId="0" applyFont="1" applyFill="1" applyBorder="1" applyAlignment="1"/>
    <xf numFmtId="9" fontId="0" fillId="0" borderId="0" xfId="0" applyNumberFormat="1"/>
    <xf numFmtId="9" fontId="32" fillId="6" borderId="28" xfId="0" applyNumberFormat="1" applyFont="1" applyFill="1" applyBorder="1" applyAlignment="1">
      <alignment horizontal="center"/>
    </xf>
    <xf numFmtId="9" fontId="31" fillId="6" borderId="26" xfId="0" applyNumberFormat="1" applyFont="1" applyFill="1" applyBorder="1" applyAlignment="1">
      <alignment horizontal="center" vertical="center"/>
    </xf>
    <xf numFmtId="9" fontId="32" fillId="6" borderId="28" xfId="0" applyNumberFormat="1" applyFont="1" applyFill="1" applyBorder="1" applyAlignment="1">
      <alignment horizontal="center" vertical="center"/>
    </xf>
    <xf numFmtId="9" fontId="31" fillId="6" borderId="28" xfId="0" applyNumberFormat="1" applyFont="1" applyFill="1" applyBorder="1" applyAlignment="1">
      <alignment horizontal="center"/>
    </xf>
    <xf numFmtId="0" fontId="25" fillId="2" borderId="28" xfId="0" applyFont="1" applyFill="1" applyBorder="1" applyAlignment="1">
      <alignment horizontal="center" wrapText="1" shrinkToFit="1"/>
    </xf>
    <xf numFmtId="0" fontId="25" fillId="6" borderId="26" xfId="0" applyFont="1" applyFill="1" applyBorder="1" applyAlignment="1">
      <alignment horizontal="center" wrapText="1" shrinkToFit="1"/>
    </xf>
    <xf numFmtId="0" fontId="25" fillId="2" borderId="31" xfId="0" applyFont="1" applyFill="1" applyBorder="1" applyAlignment="1">
      <alignment horizontal="center" wrapText="1" shrinkToFit="1"/>
    </xf>
    <xf numFmtId="0" fontId="11" fillId="3" borderId="42" xfId="0" applyFont="1" applyFill="1" applyBorder="1" applyAlignment="1">
      <alignment horizontal="center"/>
    </xf>
    <xf numFmtId="0" fontId="11" fillId="3" borderId="44" xfId="0" applyFont="1" applyFill="1" applyBorder="1" applyAlignment="1">
      <alignment horizontal="center"/>
    </xf>
    <xf numFmtId="0" fontId="3" fillId="3" borderId="44" xfId="0" applyFont="1" applyFill="1" applyBorder="1"/>
    <xf numFmtId="0" fontId="3" fillId="3" borderId="42" xfId="0" applyFont="1" applyFill="1" applyBorder="1"/>
    <xf numFmtId="0" fontId="5" fillId="3" borderId="44" xfId="0" applyFont="1" applyFill="1" applyBorder="1"/>
    <xf numFmtId="0" fontId="3" fillId="13" borderId="0" xfId="0" applyFont="1" applyFill="1"/>
    <xf numFmtId="0" fontId="5" fillId="12" borderId="42" xfId="0" applyFont="1" applyFill="1" applyBorder="1" applyAlignment="1">
      <alignment horizontal="center" vertical="center" wrapText="1"/>
    </xf>
    <xf numFmtId="0" fontId="25" fillId="12" borderId="43" xfId="0" applyFont="1" applyFill="1" applyBorder="1" applyAlignment="1">
      <alignment horizontal="center" wrapText="1" shrinkToFit="1"/>
    </xf>
    <xf numFmtId="169" fontId="23" fillId="6" borderId="26" xfId="0" applyNumberFormat="1" applyFont="1" applyFill="1" applyBorder="1" applyAlignment="1">
      <alignment horizontal="center" vertical="center" shrinkToFit="1"/>
    </xf>
    <xf numFmtId="0" fontId="24" fillId="14" borderId="28" xfId="0" applyFont="1" applyFill="1" applyBorder="1" applyAlignment="1">
      <alignment horizontal="center" wrapText="1" shrinkToFit="1"/>
    </xf>
    <xf numFmtId="165" fontId="21" fillId="14" borderId="3" xfId="0" applyNumberFormat="1" applyFont="1" applyFill="1" applyBorder="1" applyAlignment="1">
      <alignment horizontal="center"/>
    </xf>
    <xf numFmtId="165" fontId="21" fillId="14" borderId="1" xfId="0" applyNumberFormat="1" applyFont="1" applyFill="1" applyBorder="1" applyAlignment="1">
      <alignment horizontal="center"/>
    </xf>
    <xf numFmtId="1" fontId="12" fillId="10" borderId="0" xfId="0" applyNumberFormat="1" applyFont="1" applyFill="1" applyBorder="1" applyAlignment="1">
      <alignment horizontal="left"/>
    </xf>
    <xf numFmtId="0" fontId="11" fillId="6" borderId="33" xfId="0" applyFont="1" applyFill="1" applyBorder="1" applyAlignment="1"/>
    <xf numFmtId="0" fontId="11" fillId="5" borderId="33" xfId="0" applyFont="1" applyFill="1" applyBorder="1" applyAlignment="1">
      <alignment horizontal="center"/>
    </xf>
    <xf numFmtId="0" fontId="11" fillId="5" borderId="0" xfId="0" applyFont="1" applyFill="1" applyBorder="1" applyAlignment="1">
      <alignment horizontal="center"/>
    </xf>
    <xf numFmtId="0" fontId="11" fillId="5" borderId="34" xfId="0" applyFont="1" applyFill="1" applyBorder="1" applyAlignment="1">
      <alignment horizontal="center"/>
    </xf>
    <xf numFmtId="0" fontId="11" fillId="5" borderId="44" xfId="0" applyFont="1" applyFill="1" applyBorder="1" applyAlignment="1">
      <alignment horizontal="center"/>
    </xf>
    <xf numFmtId="0" fontId="11" fillId="5" borderId="33" xfId="0" applyFont="1" applyFill="1" applyBorder="1" applyAlignment="1"/>
    <xf numFmtId="0" fontId="11" fillId="5" borderId="0" xfId="0" applyFont="1" applyFill="1" applyBorder="1" applyAlignment="1"/>
    <xf numFmtId="0" fontId="16" fillId="6" borderId="0" xfId="0" applyFont="1" applyFill="1"/>
    <xf numFmtId="0" fontId="0" fillId="6" borderId="33" xfId="0" applyFill="1" applyBorder="1"/>
    <xf numFmtId="0" fontId="0" fillId="6" borderId="34" xfId="0" applyFill="1" applyBorder="1"/>
    <xf numFmtId="0" fontId="33" fillId="3" borderId="44" xfId="0" applyFont="1" applyFill="1" applyBorder="1" applyAlignment="1">
      <alignment horizontal="center" shrinkToFit="1"/>
    </xf>
    <xf numFmtId="0" fontId="25" fillId="2" borderId="50" xfId="0" applyFont="1" applyFill="1" applyBorder="1" applyAlignment="1">
      <alignment horizontal="center" wrapText="1" shrinkToFit="1"/>
    </xf>
    <xf numFmtId="0" fontId="23" fillId="2" borderId="26" xfId="0" applyFont="1" applyFill="1" applyBorder="1" applyAlignment="1">
      <alignment horizontal="center" vertical="center" wrapText="1" shrinkToFit="1"/>
    </xf>
    <xf numFmtId="0" fontId="3" fillId="11" borderId="0" xfId="0" applyFont="1" applyFill="1"/>
    <xf numFmtId="168" fontId="32" fillId="6" borderId="0" xfId="0" applyNumberFormat="1" applyFont="1" applyFill="1" applyAlignment="1">
      <alignment horizontal="center"/>
    </xf>
    <xf numFmtId="2" fontId="3" fillId="6" borderId="0" xfId="0" applyNumberFormat="1" applyFont="1" applyFill="1"/>
    <xf numFmtId="168" fontId="32" fillId="13" borderId="0" xfId="0" applyNumberFormat="1" applyFont="1" applyFill="1" applyAlignment="1">
      <alignment horizontal="center"/>
    </xf>
    <xf numFmtId="0" fontId="3" fillId="8" borderId="0" xfId="0" applyFont="1" applyFill="1"/>
    <xf numFmtId="0" fontId="0" fillId="10" borderId="0" xfId="0" applyFill="1"/>
    <xf numFmtId="168" fontId="0" fillId="8" borderId="0" xfId="0" applyNumberFormat="1" applyFill="1"/>
    <xf numFmtId="0" fontId="5" fillId="2" borderId="26" xfId="0" applyFont="1" applyFill="1" applyBorder="1" applyAlignment="1">
      <alignment horizontal="center" wrapText="1" shrinkToFit="1"/>
    </xf>
    <xf numFmtId="165" fontId="39" fillId="5" borderId="0" xfId="0" applyNumberFormat="1" applyFont="1" applyFill="1" applyAlignment="1">
      <alignment vertical="center"/>
    </xf>
    <xf numFmtId="0" fontId="43" fillId="5" borderId="0" xfId="0" applyFont="1" applyFill="1" applyAlignment="1">
      <alignment vertical="center"/>
    </xf>
    <xf numFmtId="0" fontId="44" fillId="5" borderId="0" xfId="0" applyFont="1" applyFill="1" applyAlignment="1"/>
    <xf numFmtId="165" fontId="41" fillId="5" borderId="0" xfId="0" applyNumberFormat="1" applyFont="1" applyFill="1" applyAlignment="1">
      <alignment vertical="center"/>
    </xf>
    <xf numFmtId="165" fontId="26" fillId="5" borderId="0" xfId="0" applyNumberFormat="1" applyFont="1" applyFill="1" applyAlignment="1">
      <alignment vertical="center"/>
    </xf>
    <xf numFmtId="165" fontId="42" fillId="5" borderId="0" xfId="0" applyNumberFormat="1" applyFont="1" applyFill="1" applyAlignment="1">
      <alignment vertical="center"/>
    </xf>
    <xf numFmtId="165" fontId="40" fillId="5" borderId="0" xfId="0" applyNumberFormat="1" applyFont="1" applyFill="1" applyAlignment="1">
      <alignment vertical="center"/>
    </xf>
    <xf numFmtId="0" fontId="45" fillId="5" borderId="0" xfId="0" applyFont="1" applyFill="1" applyAlignment="1">
      <alignment vertical="center"/>
    </xf>
    <xf numFmtId="0" fontId="46" fillId="5" borderId="0" xfId="0" applyFont="1" applyFill="1" applyAlignment="1">
      <alignment vertical="center"/>
    </xf>
    <xf numFmtId="0" fontId="47" fillId="5" borderId="0" xfId="0" applyFont="1" applyFill="1" applyAlignment="1">
      <alignment vertical="center"/>
    </xf>
    <xf numFmtId="0" fontId="48" fillId="5" borderId="0" xfId="0" applyFont="1" applyFill="1" applyAlignment="1">
      <alignment vertical="center"/>
    </xf>
    <xf numFmtId="0" fontId="49" fillId="5" borderId="0" xfId="0" applyFont="1" applyFill="1" applyAlignment="1">
      <alignment vertical="center"/>
    </xf>
    <xf numFmtId="0" fontId="0" fillId="0" borderId="0" xfId="0" applyAlignment="1">
      <alignment wrapText="1"/>
    </xf>
    <xf numFmtId="9" fontId="0" fillId="7" borderId="0" xfId="0" applyNumberFormat="1" applyFill="1" applyAlignment="1">
      <alignment wrapText="1"/>
    </xf>
    <xf numFmtId="0" fontId="51" fillId="0" borderId="0" xfId="0" applyFont="1"/>
    <xf numFmtId="0" fontId="50" fillId="0" borderId="0" xfId="0" applyFont="1" applyAlignment="1">
      <alignment horizontal="right" wrapText="1"/>
    </xf>
    <xf numFmtId="0" fontId="3" fillId="6" borderId="0" xfId="0" applyFont="1" applyFill="1" applyBorder="1" applyAlignment="1">
      <alignment horizontal="center" vertical="center" wrapText="1"/>
    </xf>
    <xf numFmtId="0" fontId="0" fillId="6" borderId="8" xfId="0" applyFill="1" applyBorder="1"/>
    <xf numFmtId="0" fontId="54" fillId="0" borderId="0" xfId="0" applyFont="1"/>
    <xf numFmtId="166" fontId="0" fillId="7" borderId="0" xfId="0" applyNumberFormat="1" applyFill="1"/>
    <xf numFmtId="166" fontId="0" fillId="7" borderId="0" xfId="0" applyNumberFormat="1" applyFill="1" applyAlignment="1">
      <alignment wrapText="1"/>
    </xf>
    <xf numFmtId="0" fontId="17" fillId="0" borderId="0" xfId="0" applyFont="1"/>
    <xf numFmtId="1" fontId="3" fillId="13" borderId="0" xfId="0" applyNumberFormat="1" applyFont="1" applyFill="1" applyAlignment="1">
      <alignment horizontal="center"/>
    </xf>
    <xf numFmtId="1" fontId="3" fillId="6" borderId="0" xfId="0" applyNumberFormat="1" applyFont="1" applyFill="1" applyAlignment="1">
      <alignment horizontal="center"/>
    </xf>
    <xf numFmtId="166" fontId="3" fillId="6" borderId="0" xfId="0" applyNumberFormat="1" applyFont="1" applyFill="1" applyAlignment="1">
      <alignment horizontal="center"/>
    </xf>
    <xf numFmtId="0" fontId="0" fillId="0" borderId="33" xfId="0" applyBorder="1"/>
    <xf numFmtId="1" fontId="0" fillId="0" borderId="0" xfId="0" applyNumberFormat="1"/>
    <xf numFmtId="165" fontId="3" fillId="13" borderId="0" xfId="0" applyNumberFormat="1" applyFont="1" applyFill="1" applyAlignment="1">
      <alignment horizontal="center"/>
    </xf>
    <xf numFmtId="9" fontId="3" fillId="13" borderId="0" xfId="0" applyNumberFormat="1" applyFont="1" applyFill="1" applyAlignment="1">
      <alignment horizontal="center"/>
    </xf>
    <xf numFmtId="9" fontId="3" fillId="13" borderId="55" xfId="0" applyNumberFormat="1" applyFont="1" applyFill="1" applyBorder="1" applyAlignment="1">
      <alignment horizontal="center"/>
    </xf>
    <xf numFmtId="1" fontId="3" fillId="13" borderId="55" xfId="0" applyNumberFormat="1" applyFont="1" applyFill="1" applyBorder="1" applyAlignment="1">
      <alignment horizontal="center"/>
    </xf>
    <xf numFmtId="165" fontId="3" fillId="13" borderId="55" xfId="0" applyNumberFormat="1" applyFont="1" applyFill="1" applyBorder="1" applyAlignment="1">
      <alignment horizontal="center"/>
    </xf>
    <xf numFmtId="1" fontId="3" fillId="6" borderId="55" xfId="0" applyNumberFormat="1" applyFont="1" applyFill="1" applyBorder="1" applyAlignment="1">
      <alignment horizontal="center"/>
    </xf>
    <xf numFmtId="0" fontId="0" fillId="5" borderId="56" xfId="0" applyFill="1" applyBorder="1"/>
    <xf numFmtId="0" fontId="3" fillId="5" borderId="56" xfId="0" applyFont="1" applyFill="1" applyBorder="1"/>
    <xf numFmtId="0" fontId="0" fillId="0" borderId="56" xfId="0" applyBorder="1"/>
    <xf numFmtId="9" fontId="21" fillId="12" borderId="28" xfId="0" applyNumberFormat="1" applyFont="1" applyFill="1" applyBorder="1" applyAlignment="1" applyProtection="1">
      <alignment horizontal="center"/>
      <protection locked="0"/>
    </xf>
    <xf numFmtId="166" fontId="26" fillId="6" borderId="26" xfId="0" applyNumberFormat="1" applyFont="1" applyFill="1" applyBorder="1" applyAlignment="1" applyProtection="1">
      <alignment horizontal="center"/>
      <protection locked="0"/>
    </xf>
    <xf numFmtId="166" fontId="11" fillId="6" borderId="26" xfId="0" applyNumberFormat="1" applyFont="1" applyFill="1" applyBorder="1" applyAlignment="1">
      <alignment horizontal="center" vertical="center" shrinkToFit="1"/>
    </xf>
    <xf numFmtId="0" fontId="3" fillId="5" borderId="0" xfId="0" applyFont="1" applyFill="1"/>
    <xf numFmtId="0" fontId="22" fillId="5" borderId="0" xfId="0" applyFont="1" applyFill="1"/>
    <xf numFmtId="0" fontId="3" fillId="15" borderId="0" xfId="0" applyFont="1" applyFill="1"/>
    <xf numFmtId="0" fontId="3" fillId="15" borderId="0" xfId="0" applyFont="1" applyFill="1" applyAlignment="1">
      <alignment horizontal="right"/>
    </xf>
    <xf numFmtId="0" fontId="2" fillId="15" borderId="0" xfId="0" applyFont="1" applyFill="1" applyAlignment="1">
      <alignment horizontal="right"/>
    </xf>
    <xf numFmtId="9" fontId="3" fillId="15" borderId="0" xfId="0" applyNumberFormat="1" applyFont="1" applyFill="1" applyAlignment="1">
      <alignment horizontal="center"/>
    </xf>
    <xf numFmtId="0" fontId="0" fillId="15" borderId="0" xfId="0" applyFill="1"/>
    <xf numFmtId="9" fontId="6" fillId="15" borderId="0" xfId="0" applyNumberFormat="1" applyFont="1" applyFill="1" applyAlignment="1">
      <alignment horizontal="center"/>
    </xf>
    <xf numFmtId="166" fontId="6" fillId="15" borderId="0" xfId="0" applyNumberFormat="1" applyFont="1" applyFill="1" applyAlignment="1">
      <alignment horizontal="center"/>
    </xf>
    <xf numFmtId="0" fontId="6" fillId="15" borderId="27" xfId="0" applyFont="1" applyFill="1" applyBorder="1" applyAlignment="1"/>
    <xf numFmtId="0" fontId="3" fillId="15" borderId="0" xfId="0" applyFont="1" applyFill="1" applyAlignment="1"/>
    <xf numFmtId="0" fontId="60" fillId="0" borderId="0" xfId="0" applyFont="1" applyBorder="1"/>
    <xf numFmtId="0" fontId="17" fillId="0" borderId="0" xfId="0" applyFont="1" applyBorder="1"/>
    <xf numFmtId="0" fontId="0" fillId="0" borderId="57" xfId="0" applyBorder="1"/>
    <xf numFmtId="0" fontId="0" fillId="0" borderId="58" xfId="0" applyBorder="1"/>
    <xf numFmtId="0" fontId="16" fillId="0" borderId="0" xfId="0" applyFont="1" applyBorder="1"/>
    <xf numFmtId="0" fontId="62" fillId="0" borderId="0" xfId="0" applyFont="1" applyBorder="1"/>
    <xf numFmtId="0" fontId="3" fillId="3" borderId="0" xfId="0" applyFont="1" applyFill="1" applyBorder="1" applyAlignment="1">
      <alignment horizontal="center"/>
    </xf>
    <xf numFmtId="0" fontId="3" fillId="15" borderId="0" xfId="0" applyFont="1" applyFill="1" applyBorder="1" applyAlignment="1">
      <alignment horizontal="right"/>
    </xf>
    <xf numFmtId="0" fontId="3" fillId="15" borderId="0" xfId="0" applyFont="1" applyFill="1" applyBorder="1"/>
    <xf numFmtId="0" fontId="0" fillId="15" borderId="0" xfId="0" applyFill="1" applyBorder="1"/>
    <xf numFmtId="9" fontId="7" fillId="0" borderId="0" xfId="0" applyNumberFormat="1" applyFont="1" applyBorder="1" applyAlignment="1">
      <alignment vertical="center"/>
    </xf>
    <xf numFmtId="0" fontId="17" fillId="0" borderId="0" xfId="0" applyFont="1" applyBorder="1" applyAlignment="1"/>
    <xf numFmtId="0" fontId="0" fillId="15" borderId="27" xfId="0" applyFill="1" applyBorder="1"/>
    <xf numFmtId="0" fontId="3" fillId="15" borderId="27" xfId="0" applyFont="1" applyFill="1" applyBorder="1"/>
    <xf numFmtId="0" fontId="3" fillId="15" borderId="27" xfId="0" applyFont="1" applyFill="1" applyBorder="1" applyAlignment="1">
      <alignment horizontal="right"/>
    </xf>
    <xf numFmtId="0" fontId="65" fillId="15" borderId="0" xfId="0" applyFont="1" applyFill="1"/>
    <xf numFmtId="9" fontId="3" fillId="15" borderId="27" xfId="0" applyNumberFormat="1" applyFont="1" applyFill="1" applyBorder="1" applyAlignment="1">
      <alignment horizontal="center" vertical="center"/>
    </xf>
    <xf numFmtId="9" fontId="65" fillId="0" borderId="0" xfId="0" applyNumberFormat="1" applyFont="1" applyBorder="1" applyAlignment="1">
      <alignment horizontal="center"/>
    </xf>
    <xf numFmtId="0" fontId="13" fillId="5" borderId="0" xfId="0" applyFont="1" applyFill="1" applyBorder="1" applyAlignment="1">
      <alignment horizontal="right"/>
    </xf>
    <xf numFmtId="1" fontId="65" fillId="0" borderId="0" xfId="0" applyNumberFormat="1" applyFont="1" applyBorder="1" applyAlignment="1">
      <alignment horizontal="center"/>
    </xf>
    <xf numFmtId="1" fontId="7" fillId="0" borderId="2" xfId="0" applyNumberFormat="1" applyFont="1" applyBorder="1" applyAlignment="1">
      <alignment horizontal="center"/>
    </xf>
    <xf numFmtId="1" fontId="1" fillId="0" borderId="0" xfId="0" applyNumberFormat="1" applyFont="1" applyBorder="1" applyAlignment="1">
      <alignment horizontal="center"/>
    </xf>
    <xf numFmtId="0" fontId="3" fillId="17" borderId="0" xfId="0" applyFont="1" applyFill="1"/>
    <xf numFmtId="0" fontId="53" fillId="17" borderId="0" xfId="1" applyFont="1" applyFill="1"/>
    <xf numFmtId="0" fontId="3" fillId="17" borderId="0" xfId="0" applyFont="1" applyFill="1" applyAlignment="1">
      <alignment wrapText="1"/>
    </xf>
    <xf numFmtId="0" fontId="24" fillId="17" borderId="0" xfId="0" applyFont="1" applyFill="1"/>
    <xf numFmtId="0" fontId="3" fillId="17" borderId="0" xfId="0" applyFont="1" applyFill="1" applyBorder="1"/>
    <xf numFmtId="0" fontId="66" fillId="6" borderId="0" xfId="0" applyFont="1" applyFill="1" applyBorder="1" applyAlignment="1"/>
    <xf numFmtId="0" fontId="17" fillId="0" borderId="0" xfId="0" applyFont="1" applyBorder="1" applyAlignment="1">
      <alignment horizontal="center" wrapText="1"/>
    </xf>
    <xf numFmtId="9" fontId="3" fillId="6" borderId="0" xfId="0" applyNumberFormat="1" applyFont="1" applyFill="1" applyAlignment="1">
      <alignment horizontal="center"/>
    </xf>
    <xf numFmtId="0" fontId="6" fillId="15" borderId="0" xfId="0" applyFont="1" applyFill="1" applyBorder="1" applyAlignment="1"/>
    <xf numFmtId="9" fontId="7" fillId="0" borderId="0" xfId="0" applyNumberFormat="1" applyFont="1" applyBorder="1" applyAlignment="1">
      <alignment horizontal="center"/>
    </xf>
    <xf numFmtId="0" fontId="3" fillId="15" borderId="30" xfId="0" applyFont="1" applyFill="1" applyBorder="1" applyAlignment="1">
      <alignment textRotation="180"/>
    </xf>
    <xf numFmtId="0" fontId="3" fillId="15" borderId="0" xfId="0" applyFont="1" applyFill="1" applyBorder="1" applyAlignment="1">
      <alignment textRotation="180"/>
    </xf>
    <xf numFmtId="0" fontId="3" fillId="15" borderId="27" xfId="0" applyFont="1" applyFill="1" applyBorder="1" applyAlignment="1">
      <alignment textRotation="180"/>
    </xf>
    <xf numFmtId="9" fontId="13" fillId="0" borderId="0" xfId="0" applyNumberFormat="1" applyFont="1" applyBorder="1" applyAlignment="1">
      <alignment horizontal="center" vertical="center"/>
    </xf>
    <xf numFmtId="0" fontId="3" fillId="16" borderId="0" xfId="0" applyFont="1" applyFill="1" applyBorder="1" applyAlignment="1">
      <alignment textRotation="180"/>
    </xf>
    <xf numFmtId="0" fontId="3" fillId="16" borderId="0" xfId="0" applyFont="1" applyFill="1" applyBorder="1"/>
    <xf numFmtId="0" fontId="0" fillId="16" borderId="0" xfId="0" applyFill="1" applyBorder="1"/>
    <xf numFmtId="0" fontId="3" fillId="16" borderId="0" xfId="0" applyFont="1" applyFill="1" applyBorder="1" applyAlignment="1">
      <alignment horizontal="right"/>
    </xf>
    <xf numFmtId="0" fontId="3" fillId="15" borderId="27" xfId="0" applyFont="1" applyFill="1" applyBorder="1" applyAlignment="1">
      <alignment horizontal="center" vertical="center" wrapText="1"/>
    </xf>
    <xf numFmtId="9" fontId="7" fillId="0" borderId="2" xfId="0" applyNumberFormat="1" applyFont="1" applyBorder="1" applyAlignment="1">
      <alignment horizontal="center"/>
    </xf>
    <xf numFmtId="1" fontId="7" fillId="0" borderId="0" xfId="0" applyNumberFormat="1" applyFont="1" applyBorder="1" applyAlignment="1">
      <alignment horizontal="center"/>
    </xf>
    <xf numFmtId="0" fontId="3" fillId="15" borderId="30" xfId="0" applyFont="1" applyFill="1" applyBorder="1" applyAlignment="1">
      <alignment horizontal="right"/>
    </xf>
    <xf numFmtId="9" fontId="67" fillId="0" borderId="0" xfId="0" applyNumberFormat="1" applyFont="1" applyBorder="1" applyAlignment="1">
      <alignment vertical="center"/>
    </xf>
    <xf numFmtId="0" fontId="36" fillId="6" borderId="0" xfId="0" applyFont="1" applyFill="1" applyAlignment="1">
      <alignment horizontal="center" wrapText="1"/>
    </xf>
    <xf numFmtId="9" fontId="2" fillId="6" borderId="54" xfId="0" applyNumberFormat="1" applyFont="1" applyFill="1" applyBorder="1" applyAlignment="1">
      <alignment horizontal="center"/>
    </xf>
    <xf numFmtId="165" fontId="3" fillId="14" borderId="0" xfId="0" applyNumberFormat="1" applyFont="1" applyFill="1" applyAlignment="1">
      <alignment horizontal="center"/>
    </xf>
    <xf numFmtId="1" fontId="3" fillId="14" borderId="0" xfId="0" applyNumberFormat="1" applyFont="1" applyFill="1" applyAlignment="1">
      <alignment horizontal="center"/>
    </xf>
    <xf numFmtId="9" fontId="3" fillId="14" borderId="0" xfId="0" applyNumberFormat="1" applyFont="1" applyFill="1" applyAlignment="1">
      <alignment horizontal="center"/>
    </xf>
    <xf numFmtId="1" fontId="18" fillId="10" borderId="0" xfId="0" applyNumberFormat="1" applyFont="1" applyFill="1" applyBorder="1" applyAlignment="1">
      <alignment horizontal="center"/>
    </xf>
    <xf numFmtId="1" fontId="3" fillId="10" borderId="0" xfId="0" applyNumberFormat="1" applyFont="1" applyFill="1" applyAlignment="1">
      <alignment horizontal="center"/>
    </xf>
    <xf numFmtId="0" fontId="17" fillId="0" borderId="27" xfId="0" applyFont="1" applyBorder="1" applyAlignment="1">
      <alignment horizontal="center" wrapText="1"/>
    </xf>
    <xf numFmtId="166" fontId="3" fillId="6" borderId="0" xfId="0" applyNumberFormat="1" applyFont="1" applyFill="1" applyBorder="1" applyAlignment="1">
      <alignment horizontal="center"/>
    </xf>
    <xf numFmtId="166" fontId="70" fillId="5" borderId="0" xfId="0" applyNumberFormat="1" applyFont="1" applyFill="1" applyBorder="1" applyAlignment="1">
      <alignment horizontal="center"/>
    </xf>
    <xf numFmtId="0" fontId="70" fillId="0" borderId="30" xfId="0" applyFont="1" applyBorder="1" applyAlignment="1">
      <alignment horizontal="center"/>
    </xf>
    <xf numFmtId="0" fontId="70" fillId="0" borderId="0" xfId="0" applyFont="1" applyBorder="1" applyAlignment="1">
      <alignment horizontal="center"/>
    </xf>
    <xf numFmtId="0" fontId="71" fillId="0" borderId="27" xfId="0" applyFont="1" applyBorder="1" applyAlignment="1">
      <alignment horizontal="center" vertical="center" wrapText="1"/>
    </xf>
    <xf numFmtId="14" fontId="72" fillId="0" borderId="27" xfId="0" applyNumberFormat="1" applyFont="1" applyBorder="1" applyAlignment="1">
      <alignment horizontal="center" wrapText="1"/>
    </xf>
    <xf numFmtId="165" fontId="16" fillId="6" borderId="0" xfId="0" applyNumberFormat="1" applyFont="1" applyFill="1"/>
    <xf numFmtId="0" fontId="36" fillId="6" borderId="0" xfId="0" applyFont="1" applyFill="1" applyBorder="1" applyAlignment="1">
      <alignment horizontal="center" wrapText="1"/>
    </xf>
    <xf numFmtId="166" fontId="11" fillId="6" borderId="0" xfId="0" applyNumberFormat="1" applyFont="1" applyFill="1" applyBorder="1" applyAlignment="1">
      <alignment horizontal="center" vertical="center" shrinkToFit="1"/>
    </xf>
    <xf numFmtId="165" fontId="23" fillId="13" borderId="26" xfId="0" applyNumberFormat="1" applyFont="1" applyFill="1" applyBorder="1" applyAlignment="1">
      <alignment horizontal="center" vertical="center" shrinkToFit="1"/>
    </xf>
    <xf numFmtId="0" fontId="0" fillId="6" borderId="57" xfId="0" applyFill="1" applyBorder="1"/>
    <xf numFmtId="0" fontId="0" fillId="6" borderId="58" xfId="0" applyFill="1" applyBorder="1"/>
    <xf numFmtId="0" fontId="3" fillId="6" borderId="57" xfId="0" applyFont="1" applyFill="1" applyBorder="1"/>
    <xf numFmtId="0" fontId="3" fillId="6" borderId="58" xfId="0" applyFont="1" applyFill="1" applyBorder="1"/>
    <xf numFmtId="0" fontId="2" fillId="6" borderId="0" xfId="0" applyFont="1" applyFill="1" applyBorder="1"/>
    <xf numFmtId="0" fontId="0" fillId="0" borderId="61" xfId="0" applyBorder="1"/>
    <xf numFmtId="0" fontId="0" fillId="0" borderId="62" xfId="0" applyBorder="1"/>
    <xf numFmtId="0" fontId="0" fillId="0" borderId="64" xfId="0" applyBorder="1"/>
    <xf numFmtId="0" fontId="3" fillId="6" borderId="62" xfId="0" applyFont="1" applyFill="1" applyBorder="1"/>
    <xf numFmtId="0" fontId="3" fillId="6" borderId="64" xfId="0" applyFont="1" applyFill="1" applyBorder="1"/>
    <xf numFmtId="14" fontId="17" fillId="0" borderId="0" xfId="0" applyNumberFormat="1" applyFont="1" applyBorder="1"/>
    <xf numFmtId="0" fontId="0" fillId="5" borderId="0" xfId="0" applyFill="1"/>
    <xf numFmtId="0" fontId="40" fillId="0" borderId="0" xfId="0" applyFont="1" applyBorder="1" applyAlignment="1">
      <alignment horizontal="center"/>
    </xf>
    <xf numFmtId="0" fontId="0" fillId="0" borderId="57"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57" xfId="0" applyFont="1" applyBorder="1" applyAlignment="1">
      <alignment horizontal="right" wrapText="1"/>
    </xf>
    <xf numFmtId="0" fontId="0" fillId="0" borderId="0" xfId="0" applyFont="1" applyBorder="1" applyAlignment="1"/>
    <xf numFmtId="0" fontId="50" fillId="0" borderId="57" xfId="0" applyFont="1" applyBorder="1" applyAlignment="1">
      <alignment horizontal="right" wrapText="1"/>
    </xf>
    <xf numFmtId="0" fontId="0" fillId="0" borderId="0" xfId="0" applyBorder="1" applyAlignment="1">
      <alignment horizontal="right"/>
    </xf>
    <xf numFmtId="0" fontId="0" fillId="0" borderId="57" xfId="0" applyBorder="1" applyAlignment="1">
      <alignment horizontal="right"/>
    </xf>
    <xf numFmtId="166" fontId="55" fillId="0" borderId="0" xfId="0" applyNumberFormat="1" applyFont="1" applyBorder="1" applyAlignment="1">
      <alignment horizontal="center"/>
    </xf>
    <xf numFmtId="0" fontId="0" fillId="0" borderId="57" xfId="0" applyFont="1" applyBorder="1" applyAlignment="1">
      <alignment wrapText="1"/>
    </xf>
    <xf numFmtId="3" fontId="16" fillId="0" borderId="5" xfId="0" applyNumberFormat="1" applyFont="1" applyBorder="1" applyAlignment="1">
      <alignment horizontal="center"/>
    </xf>
    <xf numFmtId="3" fontId="10" fillId="0" borderId="5" xfId="0" applyNumberFormat="1" applyFont="1" applyBorder="1" applyAlignment="1">
      <alignment horizontal="center"/>
    </xf>
    <xf numFmtId="3" fontId="7" fillId="6" borderId="6" xfId="0" applyNumberFormat="1" applyFont="1" applyFill="1" applyBorder="1" applyAlignment="1">
      <alignment horizontal="center"/>
    </xf>
    <xf numFmtId="3" fontId="16" fillId="0" borderId="0" xfId="0" applyNumberFormat="1" applyFont="1" applyBorder="1" applyAlignment="1">
      <alignment horizontal="center"/>
    </xf>
    <xf numFmtId="3" fontId="10" fillId="0" borderId="0" xfId="0" applyNumberFormat="1" applyFont="1" applyBorder="1" applyAlignment="1">
      <alignment horizontal="center"/>
    </xf>
    <xf numFmtId="3" fontId="7" fillId="6" borderId="8" xfId="0" applyNumberFormat="1" applyFont="1" applyFill="1" applyBorder="1" applyAlignment="1">
      <alignment horizontal="center"/>
    </xf>
    <xf numFmtId="3" fontId="7" fillId="0" borderId="8" xfId="0" applyNumberFormat="1" applyFont="1" applyBorder="1" applyAlignment="1">
      <alignment horizontal="center"/>
    </xf>
    <xf numFmtId="3" fontId="17" fillId="0" borderId="16" xfId="0" applyNumberFormat="1" applyFont="1" applyBorder="1" applyAlignment="1">
      <alignment horizontal="center"/>
    </xf>
    <xf numFmtId="3" fontId="9" fillId="0" borderId="16" xfId="0" applyNumberFormat="1" applyFont="1" applyBorder="1" applyAlignment="1">
      <alignment horizontal="center"/>
    </xf>
    <xf numFmtId="3" fontId="8" fillId="0" borderId="15" xfId="0" applyNumberFormat="1" applyFont="1" applyBorder="1" applyAlignment="1">
      <alignment horizontal="center"/>
    </xf>
    <xf numFmtId="0" fontId="5" fillId="12" borderId="0" xfId="0" applyFont="1" applyFill="1" applyBorder="1" applyAlignment="1" applyProtection="1">
      <alignment horizontal="center" vertical="center" shrinkToFit="1"/>
      <protection locked="0"/>
    </xf>
    <xf numFmtId="166" fontId="5" fillId="12" borderId="0" xfId="0" applyNumberFormat="1" applyFont="1" applyFill="1" applyBorder="1" applyAlignment="1" applyProtection="1">
      <alignment horizontal="center" vertical="center"/>
      <protection locked="0"/>
    </xf>
    <xf numFmtId="9" fontId="5" fillId="12" borderId="0" xfId="0" applyNumberFormat="1" applyFont="1" applyFill="1" applyBorder="1" applyAlignment="1" applyProtection="1">
      <alignment horizontal="center"/>
      <protection locked="0"/>
    </xf>
    <xf numFmtId="0" fontId="18" fillId="12" borderId="1" xfId="0" applyFont="1" applyFill="1" applyBorder="1" applyAlignment="1" applyProtection="1">
      <alignment horizontal="center" vertical="center"/>
      <protection locked="0"/>
    </xf>
    <xf numFmtId="0" fontId="27" fillId="12" borderId="45" xfId="0" applyFont="1" applyFill="1" applyBorder="1" applyProtection="1">
      <protection locked="0"/>
    </xf>
    <xf numFmtId="167" fontId="27" fillId="12" borderId="26" xfId="0" applyNumberFormat="1" applyFont="1" applyFill="1" applyBorder="1" applyAlignment="1" applyProtection="1">
      <alignment horizontal="center"/>
      <protection locked="0"/>
    </xf>
    <xf numFmtId="166" fontId="14" fillId="12" borderId="41" xfId="0" applyNumberFormat="1" applyFont="1" applyFill="1" applyBorder="1" applyAlignment="1" applyProtection="1">
      <alignment horizontal="center"/>
      <protection locked="0"/>
    </xf>
    <xf numFmtId="0" fontId="28" fillId="12" borderId="45" xfId="0" applyFont="1" applyFill="1" applyBorder="1" applyProtection="1">
      <protection locked="0"/>
    </xf>
    <xf numFmtId="167" fontId="28" fillId="12" borderId="26" xfId="0" applyNumberFormat="1" applyFont="1" applyFill="1" applyBorder="1" applyProtection="1">
      <protection locked="0"/>
    </xf>
    <xf numFmtId="0" fontId="11" fillId="6" borderId="49" xfId="0" applyFont="1" applyFill="1" applyBorder="1" applyAlignment="1">
      <alignment horizontal="center"/>
    </xf>
    <xf numFmtId="0" fontId="3" fillId="12" borderId="0" xfId="0" applyFont="1" applyFill="1" applyAlignment="1" applyProtection="1">
      <alignment horizontal="center"/>
      <protection locked="0"/>
    </xf>
    <xf numFmtId="166" fontId="14" fillId="3" borderId="49" xfId="0" applyNumberFormat="1" applyFont="1" applyFill="1" applyBorder="1" applyAlignment="1">
      <alignment horizontal="center"/>
    </xf>
    <xf numFmtId="166" fontId="29" fillId="3" borderId="49" xfId="0" applyNumberFormat="1" applyFont="1" applyFill="1" applyBorder="1" applyAlignment="1">
      <alignment horizontal="center"/>
    </xf>
    <xf numFmtId="3" fontId="29" fillId="18" borderId="26" xfId="0" applyNumberFormat="1" applyFont="1" applyFill="1" applyBorder="1" applyAlignment="1" applyProtection="1">
      <alignment horizontal="center"/>
      <protection locked="0"/>
    </xf>
    <xf numFmtId="0" fontId="5" fillId="12" borderId="59" xfId="0" applyFont="1" applyFill="1" applyBorder="1" applyAlignment="1">
      <alignment horizontal="center" shrinkToFit="1"/>
    </xf>
    <xf numFmtId="0" fontId="5" fillId="12" borderId="28" xfId="0" applyFont="1" applyFill="1" applyBorder="1" applyAlignment="1">
      <alignment horizontal="center" wrapText="1" shrinkToFit="1"/>
    </xf>
    <xf numFmtId="0" fontId="5" fillId="18" borderId="0" xfId="0" applyFont="1" applyFill="1" applyBorder="1" applyAlignment="1">
      <alignment horizontal="center" wrapText="1" shrinkToFit="1"/>
    </xf>
    <xf numFmtId="3" fontId="32" fillId="13" borderId="0" xfId="0" applyNumberFormat="1" applyFont="1" applyFill="1" applyAlignment="1">
      <alignment horizontal="center"/>
    </xf>
    <xf numFmtId="14" fontId="0" fillId="0" borderId="0" xfId="0" applyNumberFormat="1"/>
    <xf numFmtId="170" fontId="0" fillId="0" borderId="0" xfId="0" applyNumberFormat="1"/>
    <xf numFmtId="3" fontId="5" fillId="3" borderId="49" xfId="0" applyNumberFormat="1" applyFont="1" applyFill="1" applyBorder="1" applyAlignment="1" applyProtection="1">
      <alignment horizontal="right"/>
      <protection hidden="1"/>
    </xf>
    <xf numFmtId="171" fontId="5" fillId="3" borderId="0" xfId="0" applyNumberFormat="1" applyFont="1" applyFill="1" applyAlignment="1" applyProtection="1">
      <alignment horizontal="right"/>
      <protection hidden="1"/>
    </xf>
    <xf numFmtId="171" fontId="5" fillId="3" borderId="0" xfId="0" applyNumberFormat="1" applyFont="1" applyFill="1" applyAlignment="1" applyProtection="1">
      <alignment vertical="center"/>
      <protection hidden="1"/>
    </xf>
    <xf numFmtId="3" fontId="5" fillId="3" borderId="0" xfId="0" applyNumberFormat="1" applyFont="1" applyFill="1" applyAlignment="1" applyProtection="1">
      <alignment horizontal="right"/>
      <protection hidden="1"/>
    </xf>
    <xf numFmtId="171" fontId="5" fillId="3" borderId="0" xfId="0" applyNumberFormat="1" applyFont="1" applyFill="1" applyProtection="1">
      <protection hidden="1"/>
    </xf>
    <xf numFmtId="165" fontId="44" fillId="3" borderId="0" xfId="0" applyNumberFormat="1" applyFont="1" applyFill="1" applyAlignment="1" applyProtection="1">
      <alignment horizontal="right"/>
      <protection hidden="1"/>
    </xf>
    <xf numFmtId="3" fontId="44" fillId="3" borderId="0" xfId="0" applyNumberFormat="1" applyFont="1" applyFill="1" applyProtection="1">
      <protection hidden="1"/>
    </xf>
    <xf numFmtId="171" fontId="5" fillId="3" borderId="49" xfId="0" applyNumberFormat="1" applyFont="1" applyFill="1" applyBorder="1" applyAlignment="1" applyProtection="1">
      <alignment horizontal="right"/>
      <protection hidden="1"/>
    </xf>
    <xf numFmtId="3" fontId="6" fillId="3" borderId="0" xfId="0" applyNumberFormat="1" applyFont="1" applyFill="1" applyProtection="1">
      <protection hidden="1"/>
    </xf>
    <xf numFmtId="171" fontId="6" fillId="3" borderId="69" xfId="0" applyNumberFormat="1" applyFont="1" applyFill="1" applyBorder="1" applyAlignment="1" applyProtection="1">
      <alignment horizontal="right"/>
      <protection hidden="1"/>
    </xf>
    <xf numFmtId="10" fontId="0" fillId="0" borderId="0" xfId="0" applyNumberFormat="1"/>
    <xf numFmtId="10" fontId="5" fillId="3" borderId="49" xfId="0" applyNumberFormat="1" applyFont="1" applyFill="1" applyBorder="1" applyAlignment="1" applyProtection="1">
      <alignment horizontal="right"/>
      <protection hidden="1"/>
    </xf>
    <xf numFmtId="172" fontId="0" fillId="0" borderId="0" xfId="0" applyNumberFormat="1"/>
    <xf numFmtId="172" fontId="5" fillId="3" borderId="49" xfId="0" applyNumberFormat="1" applyFont="1" applyFill="1" applyBorder="1" applyProtection="1">
      <protection hidden="1"/>
    </xf>
    <xf numFmtId="3" fontId="32" fillId="6" borderId="0" xfId="0" applyNumberFormat="1" applyFont="1" applyFill="1" applyAlignment="1">
      <alignment horizontal="center"/>
    </xf>
    <xf numFmtId="3" fontId="44" fillId="5" borderId="0" xfId="0" applyNumberFormat="1" applyFont="1" applyFill="1" applyProtection="1">
      <protection hidden="1"/>
    </xf>
    <xf numFmtId="3" fontId="5" fillId="5" borderId="49" xfId="0" applyNumberFormat="1" applyFont="1" applyFill="1" applyBorder="1" applyAlignment="1" applyProtection="1">
      <alignment horizontal="right"/>
      <protection hidden="1"/>
    </xf>
    <xf numFmtId="9" fontId="33" fillId="5" borderId="0" xfId="0" applyNumberFormat="1" applyFont="1" applyFill="1" applyAlignment="1" applyProtection="1">
      <alignment horizontal="right"/>
      <protection hidden="1"/>
    </xf>
    <xf numFmtId="0" fontId="0" fillId="0" borderId="35" xfId="0" applyBorder="1"/>
    <xf numFmtId="0" fontId="0" fillId="0" borderId="12" xfId="0" applyBorder="1"/>
    <xf numFmtId="0" fontId="0" fillId="0" borderId="36" xfId="0" applyBorder="1"/>
    <xf numFmtId="0" fontId="1" fillId="0" borderId="37" xfId="0" applyFont="1" applyBorder="1" applyAlignment="1">
      <alignment horizontal="right"/>
    </xf>
    <xf numFmtId="0" fontId="0" fillId="0" borderId="0" xfId="0" applyBorder="1" applyAlignment="1">
      <alignment horizontal="center"/>
    </xf>
    <xf numFmtId="0" fontId="0" fillId="0" borderId="38" xfId="0" applyBorder="1"/>
    <xf numFmtId="0" fontId="0" fillId="0" borderId="37" xfId="0" applyBorder="1" applyAlignment="1">
      <alignment horizontal="right"/>
    </xf>
    <xf numFmtId="166" fontId="0" fillId="0" borderId="0" xfId="0" applyNumberFormat="1" applyBorder="1"/>
    <xf numFmtId="0" fontId="0" fillId="0" borderId="37" xfId="0" applyBorder="1"/>
    <xf numFmtId="0" fontId="0" fillId="0" borderId="39" xfId="0" applyBorder="1"/>
    <xf numFmtId="0" fontId="0" fillId="0" borderId="13" xfId="0" applyBorder="1"/>
    <xf numFmtId="0" fontId="0" fillId="0" borderId="40" xfId="0" applyBorder="1"/>
    <xf numFmtId="0" fontId="82" fillId="19" borderId="70" xfId="0" applyFont="1" applyFill="1" applyBorder="1" applyAlignment="1">
      <alignment horizontal="center"/>
    </xf>
    <xf numFmtId="0" fontId="3" fillId="6" borderId="0" xfId="0" applyFont="1" applyFill="1" applyBorder="1" applyAlignment="1"/>
    <xf numFmtId="0" fontId="83" fillId="3" borderId="0" xfId="0" applyFont="1" applyFill="1" applyBorder="1" applyAlignment="1">
      <alignment horizontal="center"/>
    </xf>
    <xf numFmtId="166" fontId="5" fillId="3" borderId="49" xfId="0" applyNumberFormat="1" applyFont="1" applyFill="1" applyBorder="1" applyProtection="1">
      <protection hidden="1"/>
    </xf>
    <xf numFmtId="173" fontId="5" fillId="3" borderId="49" xfId="0" applyNumberFormat="1" applyFont="1" applyFill="1" applyBorder="1" applyAlignment="1" applyProtection="1">
      <alignment horizontal="right"/>
      <protection hidden="1"/>
    </xf>
    <xf numFmtId="0" fontId="1" fillId="0" borderId="0" xfId="0" applyFont="1" applyBorder="1"/>
    <xf numFmtId="0" fontId="79" fillId="0" borderId="0" xfId="0" applyFont="1" applyBorder="1"/>
    <xf numFmtId="0" fontId="80" fillId="0" borderId="0" xfId="0" applyFont="1" applyBorder="1" applyAlignment="1">
      <alignment horizontal="center"/>
    </xf>
    <xf numFmtId="0" fontId="81" fillId="0" borderId="0" xfId="0" applyFont="1" applyBorder="1" applyAlignment="1">
      <alignment horizontal="center"/>
    </xf>
    <xf numFmtId="1" fontId="81" fillId="0" borderId="0" xfId="0" applyNumberFormat="1" applyFont="1" applyBorder="1" applyAlignment="1">
      <alignment horizontal="center"/>
    </xf>
    <xf numFmtId="166" fontId="18" fillId="10" borderId="0" xfId="0" applyNumberFormat="1" applyFont="1" applyFill="1" applyBorder="1" applyAlignment="1" applyProtection="1">
      <alignment horizontal="center"/>
      <protection locked="0"/>
    </xf>
    <xf numFmtId="166" fontId="82" fillId="20" borderId="0" xfId="0" applyNumberFormat="1" applyFont="1" applyFill="1" applyBorder="1" applyAlignment="1" applyProtection="1">
      <alignment horizontal="center"/>
      <protection locked="0"/>
    </xf>
    <xf numFmtId="168" fontId="0" fillId="6" borderId="0" xfId="0" applyNumberFormat="1" applyFill="1" applyBorder="1"/>
    <xf numFmtId="168" fontId="0" fillId="0" borderId="0" xfId="0" applyNumberFormat="1" applyBorder="1"/>
    <xf numFmtId="0" fontId="18" fillId="0" borderId="0" xfId="0" applyFont="1" applyBorder="1" applyAlignment="1">
      <alignment horizontal="right"/>
    </xf>
    <xf numFmtId="168" fontId="18" fillId="0" borderId="0" xfId="0" applyNumberFormat="1" applyFont="1" applyBorder="1"/>
    <xf numFmtId="9" fontId="0" fillId="0" borderId="37" xfId="0" applyNumberFormat="1" applyBorder="1"/>
    <xf numFmtId="0" fontId="18" fillId="0" borderId="0" xfId="0" applyFont="1" applyBorder="1"/>
    <xf numFmtId="9" fontId="0" fillId="22" borderId="0" xfId="0" applyNumberFormat="1" applyFill="1" applyBorder="1"/>
    <xf numFmtId="165" fontId="0" fillId="0" borderId="0" xfId="0" applyNumberFormat="1" applyBorder="1"/>
    <xf numFmtId="9" fontId="0" fillId="0" borderId="0" xfId="0" applyNumberFormat="1" applyBorder="1"/>
    <xf numFmtId="168" fontId="1" fillId="0" borderId="0" xfId="0" applyNumberFormat="1" applyFont="1" applyBorder="1"/>
    <xf numFmtId="0" fontId="1" fillId="21" borderId="0" xfId="0" applyFont="1" applyFill="1" applyBorder="1"/>
    <xf numFmtId="0" fontId="0" fillId="21" borderId="0" xfId="0" applyFill="1" applyBorder="1"/>
    <xf numFmtId="166" fontId="3" fillId="21" borderId="0" xfId="0" applyNumberFormat="1" applyFont="1" applyFill="1" applyBorder="1"/>
    <xf numFmtId="0" fontId="50" fillId="0" borderId="57" xfId="0" applyFont="1" applyBorder="1" applyAlignment="1">
      <alignment horizontal="right" vertical="center" wrapText="1"/>
    </xf>
    <xf numFmtId="0" fontId="12" fillId="5" borderId="0" xfId="0" applyFont="1" applyFill="1"/>
    <xf numFmtId="1" fontId="0" fillId="0" borderId="0" xfId="0" applyNumberFormat="1" applyBorder="1"/>
    <xf numFmtId="0" fontId="11" fillId="6" borderId="0" xfId="0" applyFont="1" applyFill="1" applyBorder="1" applyAlignment="1">
      <alignment horizontal="center"/>
    </xf>
    <xf numFmtId="0" fontId="50" fillId="0" borderId="0" xfId="0" applyFont="1" applyBorder="1" applyAlignment="1">
      <alignment horizontal="right" vertical="center" wrapText="1"/>
    </xf>
    <xf numFmtId="0" fontId="85" fillId="0" borderId="0" xfId="0" applyFont="1" applyBorder="1"/>
    <xf numFmtId="0" fontId="72" fillId="0" borderId="0" xfId="0" applyFont="1" applyBorder="1" applyAlignment="1">
      <alignment horizontal="left"/>
    </xf>
    <xf numFmtId="0" fontId="50" fillId="0" borderId="57" xfId="0" applyFont="1" applyBorder="1" applyAlignment="1">
      <alignment horizontal="right" vertical="center"/>
    </xf>
    <xf numFmtId="0" fontId="1" fillId="0" borderId="0" xfId="0" applyFont="1" applyBorder="1" applyAlignment="1">
      <alignment horizontal="right"/>
    </xf>
    <xf numFmtId="0" fontId="50" fillId="0" borderId="0" xfId="0" applyFont="1" applyFill="1" applyBorder="1" applyAlignment="1">
      <alignment horizontal="right" vertical="center"/>
    </xf>
    <xf numFmtId="9" fontId="0" fillId="23" borderId="0" xfId="0" applyNumberFormat="1" applyFill="1" applyBorder="1"/>
    <xf numFmtId="9" fontId="86" fillId="5" borderId="0" xfId="0" applyNumberFormat="1" applyFont="1" applyFill="1" applyAlignment="1" applyProtection="1">
      <alignment horizontal="right"/>
      <protection hidden="1"/>
    </xf>
    <xf numFmtId="9" fontId="33" fillId="5" borderId="0" xfId="0" applyNumberFormat="1" applyFont="1" applyFill="1" applyAlignment="1" applyProtection="1">
      <alignment horizontal="right" indent="1"/>
      <protection hidden="1"/>
    </xf>
    <xf numFmtId="9" fontId="87" fillId="5" borderId="0" xfId="0" applyNumberFormat="1" applyFont="1" applyFill="1" applyAlignment="1" applyProtection="1">
      <alignment horizontal="right" indent="1"/>
      <protection hidden="1"/>
    </xf>
    <xf numFmtId="9" fontId="87" fillId="5" borderId="0" xfId="0" applyNumberFormat="1" applyFont="1" applyFill="1" applyAlignment="1" applyProtection="1">
      <alignment horizontal="right"/>
      <protection hidden="1"/>
    </xf>
    <xf numFmtId="9" fontId="33" fillId="5" borderId="2" xfId="0" applyNumberFormat="1" applyFont="1" applyFill="1" applyBorder="1" applyAlignment="1" applyProtection="1">
      <alignment horizontal="right"/>
      <protection hidden="1"/>
    </xf>
    <xf numFmtId="9" fontId="33" fillId="5" borderId="2" xfId="0" applyNumberFormat="1" applyFont="1" applyFill="1" applyBorder="1" applyAlignment="1" applyProtection="1">
      <alignment horizontal="right" indent="1"/>
      <protection hidden="1"/>
    </xf>
    <xf numFmtId="9" fontId="86" fillId="5" borderId="0" xfId="0" applyNumberFormat="1" applyFont="1" applyFill="1" applyAlignment="1" applyProtection="1">
      <alignment horizontal="left"/>
      <protection hidden="1"/>
    </xf>
    <xf numFmtId="0" fontId="3" fillId="14" borderId="0" xfId="0" applyFont="1" applyFill="1" applyBorder="1" applyAlignment="1">
      <alignment horizontal="center"/>
    </xf>
    <xf numFmtId="0" fontId="88" fillId="0" borderId="0" xfId="0" applyFont="1"/>
    <xf numFmtId="0" fontId="89" fillId="0" borderId="0" xfId="0" applyFont="1"/>
    <xf numFmtId="3" fontId="5" fillId="5" borderId="0" xfId="0" applyNumberFormat="1" applyFont="1" applyFill="1" applyBorder="1" applyAlignment="1" applyProtection="1">
      <alignment horizontal="right"/>
      <protection hidden="1"/>
    </xf>
    <xf numFmtId="9" fontId="90" fillId="5" borderId="0" xfId="0" applyNumberFormat="1" applyFont="1" applyFill="1" applyAlignment="1" applyProtection="1">
      <alignment horizontal="right"/>
      <protection hidden="1"/>
    </xf>
    <xf numFmtId="166" fontId="90" fillId="5" borderId="0" xfId="0" applyNumberFormat="1" applyFont="1" applyFill="1" applyBorder="1" applyAlignment="1" applyProtection="1">
      <alignment horizontal="right" indent="1"/>
      <protection hidden="1"/>
    </xf>
    <xf numFmtId="0" fontId="50" fillId="0" borderId="0" xfId="0" applyFont="1" applyBorder="1" applyAlignment="1">
      <alignment horizontal="right" wrapText="1"/>
    </xf>
    <xf numFmtId="0" fontId="0" fillId="12" borderId="0" xfId="0" applyFill="1" applyBorder="1"/>
    <xf numFmtId="0" fontId="1" fillId="0" borderId="0" xfId="0" applyFont="1" applyBorder="1" applyAlignment="1">
      <alignment horizontal="center" wrapText="1"/>
    </xf>
    <xf numFmtId="0" fontId="1" fillId="0" borderId="0" xfId="0" applyFont="1" applyBorder="1" applyAlignment="1">
      <alignment horizontal="right" vertical="center"/>
    </xf>
    <xf numFmtId="166" fontId="55" fillId="0" borderId="0" xfId="0" applyNumberFormat="1" applyFont="1" applyBorder="1" applyAlignment="1">
      <alignment horizontal="center" vertical="center"/>
    </xf>
    <xf numFmtId="0" fontId="1" fillId="0" borderId="0" xfId="0" applyFont="1" applyBorder="1" applyAlignment="1">
      <alignment horizontal="right" vertical="center" wrapText="1"/>
    </xf>
    <xf numFmtId="0" fontId="1" fillId="0" borderId="57" xfId="0" applyFont="1" applyBorder="1" applyAlignment="1">
      <alignment horizontal="right" vertical="center"/>
    </xf>
    <xf numFmtId="0" fontId="91" fillId="0" borderId="0" xfId="0" applyFont="1" applyBorder="1" applyAlignment="1">
      <alignment horizontal="center" vertical="center"/>
    </xf>
    <xf numFmtId="0" fontId="92" fillId="0" borderId="0" xfId="0" applyFont="1" applyBorder="1" applyAlignment="1">
      <alignment horizontal="center" vertical="center"/>
    </xf>
    <xf numFmtId="0" fontId="8" fillId="0" borderId="0" xfId="0" applyFont="1" applyBorder="1" applyAlignment="1">
      <alignment horizontal="center" vertical="center" wrapText="1"/>
    </xf>
    <xf numFmtId="0" fontId="5" fillId="12" borderId="0" xfId="0" applyFont="1" applyFill="1" applyAlignment="1" applyProtection="1">
      <alignment horizontal="center"/>
      <protection locked="0"/>
    </xf>
    <xf numFmtId="0" fontId="0" fillId="0" borderId="0" xfId="0" applyProtection="1">
      <protection hidden="1"/>
    </xf>
    <xf numFmtId="0" fontId="79" fillId="0" borderId="0" xfId="0" applyFont="1" applyBorder="1" applyProtection="1">
      <protection hidden="1"/>
    </xf>
    <xf numFmtId="0" fontId="81" fillId="0" borderId="0" xfId="0" applyFont="1" applyBorder="1" applyAlignment="1" applyProtection="1">
      <alignment horizontal="center"/>
      <protection hidden="1"/>
    </xf>
    <xf numFmtId="1" fontId="81" fillId="0" borderId="0" xfId="0" applyNumberFormat="1" applyFont="1" applyBorder="1" applyAlignment="1" applyProtection="1">
      <alignment horizontal="center"/>
      <protection hidden="1"/>
    </xf>
    <xf numFmtId="0" fontId="82" fillId="19" borderId="70" xfId="0" applyFont="1" applyFill="1" applyBorder="1" applyAlignment="1" applyProtection="1">
      <alignment horizontal="center"/>
      <protection hidden="1"/>
    </xf>
    <xf numFmtId="166" fontId="93" fillId="10" borderId="0" xfId="0" applyNumberFormat="1" applyFont="1" applyFill="1" applyBorder="1" applyAlignment="1" applyProtection="1">
      <alignment horizontal="center"/>
      <protection hidden="1"/>
    </xf>
    <xf numFmtId="166" fontId="94" fillId="20" borderId="0" xfId="0" applyNumberFormat="1" applyFont="1" applyFill="1" applyBorder="1" applyAlignment="1" applyProtection="1">
      <alignment horizontal="center"/>
      <protection hidden="1"/>
    </xf>
    <xf numFmtId="0" fontId="0" fillId="0" borderId="0" xfId="0" applyBorder="1" applyProtection="1">
      <protection hidden="1"/>
    </xf>
    <xf numFmtId="0" fontId="84" fillId="3" borderId="0" xfId="0" applyFont="1" applyFill="1" applyAlignment="1" applyProtection="1">
      <alignment horizontal="center"/>
      <protection hidden="1"/>
    </xf>
    <xf numFmtId="0" fontId="11" fillId="3" borderId="67" xfId="0" applyFont="1" applyFill="1" applyBorder="1" applyAlignment="1" applyProtection="1">
      <alignment horizontal="center" vertical="center" wrapText="1"/>
      <protection hidden="1"/>
    </xf>
    <xf numFmtId="1" fontId="5" fillId="3" borderId="67" xfId="0" applyNumberFormat="1" applyFont="1" applyFill="1" applyBorder="1" applyAlignment="1" applyProtection="1">
      <alignment horizontal="center" wrapText="1"/>
      <protection hidden="1"/>
    </xf>
    <xf numFmtId="9" fontId="5" fillId="3" borderId="68" xfId="0" applyNumberFormat="1" applyFont="1" applyFill="1" applyBorder="1" applyAlignment="1" applyProtection="1">
      <alignment horizontal="center" wrapText="1"/>
      <protection hidden="1"/>
    </xf>
    <xf numFmtId="9" fontId="5" fillId="3" borderId="67" xfId="0" applyNumberFormat="1" applyFont="1" applyFill="1" applyBorder="1" applyAlignment="1" applyProtection="1">
      <alignment horizontal="center" wrapText="1"/>
      <protection hidden="1"/>
    </xf>
    <xf numFmtId="0" fontId="5" fillId="3" borderId="0" xfId="0" applyFont="1" applyFill="1" applyAlignment="1" applyProtection="1">
      <alignment horizontal="right"/>
      <protection hidden="1"/>
    </xf>
    <xf numFmtId="165" fontId="5" fillId="3" borderId="0" xfId="0" applyNumberFormat="1" applyFont="1" applyFill="1" applyAlignment="1" applyProtection="1">
      <alignment horizontal="center"/>
      <protection hidden="1"/>
    </xf>
    <xf numFmtId="3" fontId="5" fillId="3" borderId="0" xfId="0" applyNumberFormat="1" applyFont="1" applyFill="1" applyProtection="1">
      <protection hidden="1"/>
    </xf>
    <xf numFmtId="3" fontId="5" fillId="3" borderId="0" xfId="0" applyNumberFormat="1" applyFont="1" applyFill="1" applyAlignment="1" applyProtection="1">
      <alignment horizontal="center"/>
      <protection hidden="1"/>
    </xf>
    <xf numFmtId="165" fontId="5" fillId="3" borderId="0" xfId="0" applyNumberFormat="1" applyFont="1" applyFill="1" applyProtection="1">
      <protection hidden="1"/>
    </xf>
    <xf numFmtId="0" fontId="44" fillId="3" borderId="0" xfId="0" applyFont="1" applyFill="1" applyAlignment="1" applyProtection="1">
      <alignment horizontal="right"/>
      <protection hidden="1"/>
    </xf>
    <xf numFmtId="165" fontId="44" fillId="3" borderId="0" xfId="0" applyNumberFormat="1" applyFont="1" applyFill="1" applyAlignment="1" applyProtection="1">
      <alignment horizontal="center"/>
      <protection hidden="1"/>
    </xf>
    <xf numFmtId="165" fontId="44" fillId="3" borderId="0" xfId="0" applyNumberFormat="1" applyFont="1" applyFill="1" applyProtection="1">
      <protection hidden="1"/>
    </xf>
    <xf numFmtId="172" fontId="44" fillId="3" borderId="0" xfId="0" applyNumberFormat="1" applyFont="1" applyFill="1" applyProtection="1">
      <protection hidden="1"/>
    </xf>
    <xf numFmtId="168" fontId="44" fillId="3" borderId="0" xfId="0" applyNumberFormat="1" applyFont="1" applyFill="1" applyAlignment="1" applyProtection="1">
      <alignment horizontal="center"/>
      <protection hidden="1"/>
    </xf>
    <xf numFmtId="9" fontId="44" fillId="3" borderId="0" xfId="0" applyNumberFormat="1" applyFont="1" applyFill="1" applyAlignment="1" applyProtection="1">
      <alignment horizontal="right"/>
      <protection hidden="1"/>
    </xf>
    <xf numFmtId="0" fontId="0" fillId="0" borderId="0" xfId="0" applyFill="1" applyProtection="1">
      <protection hidden="1"/>
    </xf>
    <xf numFmtId="172" fontId="44" fillId="5" borderId="0" xfId="0" applyNumberFormat="1" applyFont="1" applyFill="1" applyProtection="1">
      <protection hidden="1"/>
    </xf>
    <xf numFmtId="0" fontId="0" fillId="0" borderId="0" xfId="0" applyFill="1" applyBorder="1" applyProtection="1">
      <protection hidden="1"/>
    </xf>
    <xf numFmtId="0" fontId="50" fillId="0" borderId="0" xfId="0" applyFont="1" applyProtection="1">
      <protection hidden="1"/>
    </xf>
    <xf numFmtId="0" fontId="0" fillId="0" borderId="2" xfId="0" applyFill="1" applyBorder="1" applyProtection="1">
      <protection hidden="1"/>
    </xf>
    <xf numFmtId="0" fontId="4" fillId="0" borderId="0" xfId="0" applyFont="1" applyProtection="1">
      <protection hidden="1"/>
    </xf>
    <xf numFmtId="0" fontId="0" fillId="24" borderId="0" xfId="0" applyFill="1"/>
    <xf numFmtId="0" fontId="17" fillId="0" borderId="0" xfId="0" applyFont="1" applyAlignment="1">
      <alignment vertical="top" wrapText="1"/>
    </xf>
    <xf numFmtId="0" fontId="3" fillId="12" borderId="0" xfId="0" applyFont="1" applyFill="1" applyBorder="1"/>
    <xf numFmtId="0" fontId="17" fillId="0" borderId="0" xfId="0" applyFont="1" applyBorder="1" applyAlignment="1">
      <alignment wrapText="1"/>
    </xf>
    <xf numFmtId="0" fontId="0" fillId="0" borderId="0" xfId="0" applyBorder="1" applyAlignment="1">
      <alignment vertical="top" wrapText="1"/>
    </xf>
    <xf numFmtId="0" fontId="17" fillId="0" borderId="0" xfId="0" applyFont="1" applyBorder="1" applyAlignment="1">
      <alignment vertical="top" wrapText="1"/>
    </xf>
    <xf numFmtId="0" fontId="0" fillId="9" borderId="0" xfId="0" applyFill="1" applyBorder="1"/>
    <xf numFmtId="0" fontId="0" fillId="9" borderId="0" xfId="0" applyFill="1"/>
    <xf numFmtId="0" fontId="0" fillId="18" borderId="49" xfId="0" applyFill="1" applyBorder="1"/>
    <xf numFmtId="0" fontId="0" fillId="0" borderId="49" xfId="0" applyBorder="1"/>
    <xf numFmtId="0" fontId="6" fillId="18" borderId="0" xfId="0" applyFont="1" applyFill="1" applyAlignment="1" applyProtection="1">
      <alignment horizontal="center" vertical="center"/>
      <protection locked="0"/>
    </xf>
    <xf numFmtId="174" fontId="5" fillId="18" borderId="0" xfId="0" applyNumberFormat="1" applyFont="1" applyFill="1" applyBorder="1" applyAlignment="1" applyProtection="1">
      <alignment horizontal="center" vertical="center"/>
      <protection locked="0"/>
    </xf>
    <xf numFmtId="0" fontId="95" fillId="0" borderId="0" xfId="0" applyFont="1" applyBorder="1"/>
    <xf numFmtId="0" fontId="83" fillId="0" borderId="0" xfId="0" applyFont="1"/>
    <xf numFmtId="0" fontId="0" fillId="0" borderId="72" xfId="0" applyFont="1" applyBorder="1" applyAlignment="1">
      <alignment horizontal="right" wrapText="1"/>
    </xf>
    <xf numFmtId="0" fontId="0" fillId="0" borderId="73" xfId="0" applyBorder="1"/>
    <xf numFmtId="0" fontId="0" fillId="0" borderId="74" xfId="0" applyBorder="1"/>
    <xf numFmtId="0" fontId="96" fillId="0" borderId="57" xfId="0" applyFont="1" applyBorder="1" applyAlignment="1">
      <alignment horizontal="left" wrapText="1"/>
    </xf>
    <xf numFmtId="0" fontId="53" fillId="17" borderId="0" xfId="1" applyFont="1" applyFill="1" applyAlignment="1">
      <alignment horizontal="left" vertical="center"/>
    </xf>
    <xf numFmtId="0" fontId="67" fillId="0" borderId="0" xfId="0" applyFont="1" applyAlignment="1">
      <alignment vertical="top" wrapText="1"/>
    </xf>
    <xf numFmtId="0" fontId="1" fillId="0" borderId="0" xfId="0" applyFont="1" applyBorder="1" applyAlignment="1">
      <alignment horizontal="left" vertical="center" wrapText="1"/>
    </xf>
    <xf numFmtId="0" fontId="50" fillId="0" borderId="0" xfId="0" applyFont="1" applyBorder="1" applyAlignment="1">
      <alignment horizontal="center" vertical="center" wrapText="1"/>
    </xf>
    <xf numFmtId="0" fontId="0" fillId="0" borderId="75" xfId="0" applyBorder="1" applyProtection="1">
      <protection hidden="1"/>
    </xf>
    <xf numFmtId="0" fontId="0" fillId="0" borderId="76" xfId="0" applyBorder="1" applyProtection="1">
      <protection hidden="1"/>
    </xf>
    <xf numFmtId="9" fontId="33" fillId="5" borderId="75" xfId="0" applyNumberFormat="1" applyFont="1" applyFill="1" applyBorder="1" applyAlignment="1" applyProtection="1">
      <alignment horizontal="right"/>
      <protection hidden="1"/>
    </xf>
    <xf numFmtId="9" fontId="33" fillId="5" borderId="75" xfId="0" applyNumberFormat="1" applyFont="1" applyFill="1" applyBorder="1" applyAlignment="1" applyProtection="1">
      <alignment horizontal="right" indent="1"/>
      <protection hidden="1"/>
    </xf>
    <xf numFmtId="0" fontId="0" fillId="3" borderId="76" xfId="0" applyFill="1" applyBorder="1" applyProtection="1">
      <protection hidden="1"/>
    </xf>
    <xf numFmtId="9" fontId="33" fillId="5" borderId="76" xfId="0" applyNumberFormat="1" applyFont="1" applyFill="1" applyBorder="1" applyAlignment="1" applyProtection="1">
      <alignment horizontal="right"/>
      <protection hidden="1"/>
    </xf>
    <xf numFmtId="9" fontId="33" fillId="5" borderId="76" xfId="0" applyNumberFormat="1" applyFont="1" applyFill="1" applyBorder="1" applyAlignment="1" applyProtection="1">
      <alignment horizontal="right" indent="1"/>
      <protection hidden="1"/>
    </xf>
    <xf numFmtId="0" fontId="0" fillId="0" borderId="75" xfId="0" applyFill="1" applyBorder="1" applyProtection="1">
      <protection hidden="1"/>
    </xf>
    <xf numFmtId="0" fontId="22" fillId="0" borderId="0" xfId="0" applyFont="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5" fillId="12" borderId="31" xfId="0" applyFont="1" applyFill="1" applyBorder="1" applyAlignment="1">
      <alignment horizontal="center" wrapText="1" shrinkToFit="1"/>
    </xf>
    <xf numFmtId="0" fontId="3" fillId="6" borderId="49" xfId="0" applyFont="1" applyFill="1" applyBorder="1"/>
    <xf numFmtId="0" fontId="3" fillId="6" borderId="61" xfId="0" applyFont="1" applyFill="1" applyBorder="1"/>
    <xf numFmtId="0" fontId="3" fillId="6" borderId="71" xfId="0" applyFont="1" applyFill="1" applyBorder="1"/>
    <xf numFmtId="0" fontId="83" fillId="0" borderId="0" xfId="0" applyFont="1" applyBorder="1"/>
    <xf numFmtId="0" fontId="0" fillId="26" borderId="0" xfId="0" applyFill="1" applyProtection="1">
      <protection hidden="1"/>
    </xf>
    <xf numFmtId="0" fontId="0" fillId="27" borderId="0" xfId="0" applyFill="1" applyProtection="1">
      <protection hidden="1"/>
    </xf>
    <xf numFmtId="0" fontId="0" fillId="25" borderId="0" xfId="0" applyFill="1" applyProtection="1">
      <protection hidden="1"/>
    </xf>
    <xf numFmtId="0" fontId="3" fillId="8" borderId="0" xfId="0" applyFont="1" applyFill="1" applyAlignment="1" applyProtection="1">
      <alignment horizontal="center"/>
      <protection hidden="1"/>
    </xf>
    <xf numFmtId="0" fontId="3" fillId="18" borderId="0" xfId="0" applyFont="1" applyFill="1" applyProtection="1">
      <protection hidden="1"/>
    </xf>
    <xf numFmtId="165" fontId="0" fillId="0" borderId="0" xfId="0" applyNumberFormat="1" applyFill="1" applyAlignment="1" applyProtection="1">
      <alignment horizontal="center"/>
      <protection hidden="1"/>
    </xf>
    <xf numFmtId="165" fontId="0" fillId="0" borderId="0" xfId="0" applyNumberFormat="1" applyAlignment="1" applyProtection="1">
      <alignment horizontal="center"/>
      <protection hidden="1"/>
    </xf>
    <xf numFmtId="3"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9" fontId="0" fillId="0" borderId="0" xfId="0" applyNumberFormat="1" applyProtection="1">
      <protection hidden="1"/>
    </xf>
    <xf numFmtId="1" fontId="0" fillId="0" borderId="0" xfId="0" applyNumberFormat="1" applyProtection="1">
      <protection hidden="1"/>
    </xf>
    <xf numFmtId="166" fontId="0" fillId="0" borderId="0" xfId="0" applyNumberFormat="1"/>
    <xf numFmtId="0" fontId="3" fillId="18" borderId="0" xfId="0" applyFont="1" applyFill="1" applyBorder="1" applyAlignment="1">
      <alignment horizontal="center" vertical="center" wrapText="1"/>
    </xf>
    <xf numFmtId="0" fontId="3" fillId="18" borderId="49" xfId="0" applyFont="1" applyFill="1" applyBorder="1" applyAlignment="1">
      <alignment horizontal="center" vertical="center" wrapText="1"/>
    </xf>
    <xf numFmtId="0" fontId="61" fillId="6" borderId="0" xfId="0" applyFont="1" applyFill="1" applyBorder="1" applyAlignment="1">
      <alignment horizontal="center"/>
    </xf>
    <xf numFmtId="0" fontId="61" fillId="6" borderId="49" xfId="0" applyFont="1" applyFill="1" applyBorder="1" applyAlignment="1">
      <alignment horizontal="center"/>
    </xf>
    <xf numFmtId="0" fontId="2" fillId="6" borderId="0" xfId="0" applyFont="1" applyFill="1" applyBorder="1" applyAlignment="1">
      <alignment horizontal="left" vertical="top" wrapText="1"/>
    </xf>
    <xf numFmtId="0" fontId="2" fillId="6" borderId="61"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horizontal="center"/>
    </xf>
    <xf numFmtId="0" fontId="17" fillId="0" borderId="0" xfId="0" applyFont="1" applyBorder="1" applyAlignment="1">
      <alignment horizontal="center" wrapText="1"/>
    </xf>
    <xf numFmtId="0" fontId="6" fillId="17" borderId="27" xfId="0" applyFont="1" applyFill="1" applyBorder="1" applyAlignment="1">
      <alignment horizontal="center"/>
    </xf>
    <xf numFmtId="0" fontId="5" fillId="6" borderId="27" xfId="0" applyFont="1" applyFill="1" applyBorder="1" applyAlignment="1">
      <alignment horizontal="center"/>
    </xf>
    <xf numFmtId="0" fontId="61" fillId="6" borderId="65" xfId="0" applyFont="1" applyFill="1" applyBorder="1" applyAlignment="1">
      <alignment horizontal="center"/>
    </xf>
    <xf numFmtId="0" fontId="61" fillId="6" borderId="66" xfId="0" applyFont="1" applyFill="1" applyBorder="1" applyAlignment="1">
      <alignment horizontal="center"/>
    </xf>
    <xf numFmtId="0" fontId="61" fillId="6" borderId="63" xfId="0" applyFont="1" applyFill="1" applyBorder="1" applyAlignment="1">
      <alignment horizontal="center"/>
    </xf>
    <xf numFmtId="0" fontId="3" fillId="24" borderId="0" xfId="0" applyFont="1" applyFill="1" applyAlignment="1">
      <alignment horizontal="center" vertical="center" wrapText="1"/>
    </xf>
    <xf numFmtId="0" fontId="3" fillId="24" borderId="58" xfId="0" applyFont="1" applyFill="1" applyBorder="1" applyAlignment="1">
      <alignment horizontal="center" vertical="center" wrapText="1"/>
    </xf>
    <xf numFmtId="0" fontId="98" fillId="0" borderId="0" xfId="0" applyFont="1" applyAlignment="1">
      <alignment horizontal="center" vertical="top" wrapText="1"/>
    </xf>
    <xf numFmtId="0" fontId="1" fillId="0" borderId="0" xfId="0" applyFont="1" applyBorder="1" applyAlignment="1">
      <alignment horizontal="center" wrapText="1"/>
    </xf>
    <xf numFmtId="0" fontId="59" fillId="6" borderId="0" xfId="1" applyFont="1" applyFill="1" applyAlignment="1">
      <alignment horizontal="center"/>
    </xf>
    <xf numFmtId="0" fontId="74" fillId="6" borderId="65" xfId="0" applyFont="1" applyFill="1" applyBorder="1" applyAlignment="1">
      <alignment horizontal="left" wrapText="1"/>
    </xf>
    <xf numFmtId="0" fontId="74" fillId="6" borderId="66" xfId="0" applyFont="1" applyFill="1" applyBorder="1" applyAlignment="1">
      <alignment horizontal="left" wrapText="1"/>
    </xf>
    <xf numFmtId="0" fontId="74" fillId="6" borderId="63" xfId="0" applyFont="1" applyFill="1" applyBorder="1" applyAlignment="1">
      <alignment horizontal="left" wrapText="1"/>
    </xf>
    <xf numFmtId="0" fontId="74" fillId="6" borderId="57" xfId="0" applyFont="1" applyFill="1" applyBorder="1" applyAlignment="1">
      <alignment horizontal="left" wrapText="1"/>
    </xf>
    <xf numFmtId="0" fontId="74" fillId="6" borderId="0" xfId="0" applyFont="1" applyFill="1" applyBorder="1" applyAlignment="1">
      <alignment horizontal="left" wrapText="1"/>
    </xf>
    <xf numFmtId="0" fontId="74" fillId="6" borderId="58" xfId="0" applyFont="1" applyFill="1" applyBorder="1" applyAlignment="1">
      <alignment horizontal="left" wrapText="1"/>
    </xf>
    <xf numFmtId="0" fontId="1" fillId="0" borderId="57" xfId="0" applyFont="1" applyBorder="1" applyAlignment="1">
      <alignment horizontal="center" wrapText="1"/>
    </xf>
    <xf numFmtId="0" fontId="18" fillId="0" borderId="57" xfId="0" applyFont="1" applyBorder="1" applyAlignment="1">
      <alignment horizontal="center" vertical="top" wrapText="1"/>
    </xf>
    <xf numFmtId="0" fontId="18" fillId="0" borderId="0" xfId="0" applyFont="1" applyBorder="1" applyAlignment="1">
      <alignment horizontal="center" vertical="top" wrapText="1"/>
    </xf>
    <xf numFmtId="0" fontId="91" fillId="0" borderId="0" xfId="0" applyFont="1" applyBorder="1" applyAlignment="1">
      <alignment horizontal="center" vertical="center"/>
    </xf>
    <xf numFmtId="165" fontId="6" fillId="6" borderId="2" xfId="0" applyNumberFormat="1" applyFont="1" applyFill="1" applyBorder="1" applyAlignment="1">
      <alignment horizontal="center" vertical="top"/>
    </xf>
    <xf numFmtId="165" fontId="6" fillId="6" borderId="2" xfId="0" applyNumberFormat="1" applyFont="1" applyFill="1" applyBorder="1" applyAlignment="1">
      <alignment horizontal="center"/>
    </xf>
    <xf numFmtId="0" fontId="57" fillId="0" borderId="0" xfId="0" applyFont="1" applyAlignment="1">
      <alignment horizontal="center" vertical="center" wrapText="1"/>
    </xf>
    <xf numFmtId="0" fontId="97" fillId="0" borderId="0" xfId="0" applyFont="1" applyAlignment="1">
      <alignment horizontal="center" vertical="top" wrapText="1"/>
    </xf>
    <xf numFmtId="165" fontId="2" fillId="6" borderId="0" xfId="0" applyNumberFormat="1" applyFont="1" applyFill="1" applyBorder="1" applyAlignment="1">
      <alignment horizont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9" fontId="7" fillId="0" borderId="10" xfId="0" applyNumberFormat="1" applyFont="1" applyBorder="1" applyAlignment="1">
      <alignment horizontal="center" vertical="center"/>
    </xf>
    <xf numFmtId="9" fontId="17" fillId="0" borderId="11" xfId="0" applyNumberFormat="1" applyFont="1" applyBorder="1" applyAlignment="1">
      <alignment horizontal="center"/>
    </xf>
    <xf numFmtId="0" fontId="17" fillId="0" borderId="11" xfId="0" applyFont="1" applyBorder="1" applyAlignment="1">
      <alignment horizontal="center"/>
    </xf>
    <xf numFmtId="0" fontId="11" fillId="6" borderId="24" xfId="0" applyFont="1" applyFill="1" applyBorder="1" applyAlignment="1">
      <alignment horizontal="center"/>
    </xf>
    <xf numFmtId="0" fontId="11" fillId="6" borderId="14" xfId="0" applyFont="1" applyFill="1" applyBorder="1" applyAlignment="1">
      <alignment horizontal="center"/>
    </xf>
    <xf numFmtId="0" fontId="15" fillId="6" borderId="0" xfId="0" applyFont="1" applyFill="1" applyAlignment="1">
      <alignment horizontal="center"/>
    </xf>
    <xf numFmtId="0" fontId="6" fillId="6" borderId="0" xfId="0" applyFont="1" applyFill="1" applyAlignment="1">
      <alignment horizontal="center"/>
    </xf>
    <xf numFmtId="0" fontId="5" fillId="6" borderId="0" xfId="0" applyFont="1" applyFill="1" applyBorder="1" applyAlignment="1">
      <alignment horizontal="center" vertical="center" textRotation="90"/>
    </xf>
    <xf numFmtId="0" fontId="5" fillId="6" borderId="2" xfId="0" applyFont="1" applyFill="1" applyBorder="1" applyAlignment="1">
      <alignment horizontal="center" vertical="center" textRotation="90"/>
    </xf>
    <xf numFmtId="0" fontId="6" fillId="17" borderId="27" xfId="0" applyFont="1" applyFill="1" applyBorder="1" applyAlignment="1">
      <alignment horizontal="center" vertical="center" wrapText="1" shrinkToFit="1"/>
    </xf>
    <xf numFmtId="0" fontId="6" fillId="17" borderId="59" xfId="0" applyFont="1" applyFill="1" applyBorder="1" applyAlignment="1">
      <alignment horizontal="center" vertical="center" wrapText="1" shrinkToFit="1"/>
    </xf>
    <xf numFmtId="9" fontId="17" fillId="0" borderId="22" xfId="0" applyNumberFormat="1" applyFont="1" applyBorder="1" applyAlignment="1">
      <alignment horizontal="center"/>
    </xf>
    <xf numFmtId="0" fontId="24" fillId="3" borderId="0" xfId="0" applyFont="1" applyFill="1" applyBorder="1" applyAlignment="1">
      <alignment horizontal="center" vertical="center" wrapText="1"/>
    </xf>
    <xf numFmtId="0" fontId="5" fillId="6" borderId="53" xfId="0" applyFont="1" applyFill="1" applyBorder="1" applyAlignment="1">
      <alignment horizontal="center"/>
    </xf>
    <xf numFmtId="0" fontId="6" fillId="17" borderId="27" xfId="0" applyFont="1" applyFill="1" applyBorder="1" applyAlignment="1">
      <alignment horizontal="center" wrapText="1" shrinkToFit="1"/>
    </xf>
    <xf numFmtId="0" fontId="6" fillId="17" borderId="53" xfId="0" applyFont="1" applyFill="1" applyBorder="1" applyAlignment="1">
      <alignment horizontal="center" wrapText="1" shrinkToFit="1"/>
    </xf>
    <xf numFmtId="0" fontId="36" fillId="6" borderId="0" xfId="0" applyFont="1" applyFill="1" applyAlignment="1">
      <alignment horizontal="center" wrapText="1"/>
    </xf>
    <xf numFmtId="0" fontId="36" fillId="6" borderId="27" xfId="0" applyFont="1" applyFill="1" applyBorder="1" applyAlignment="1">
      <alignment horizontal="center" wrapText="1"/>
    </xf>
    <xf numFmtId="0" fontId="3" fillId="6" borderId="5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1" fillId="6" borderId="46" xfId="0" applyFont="1" applyFill="1" applyBorder="1" applyAlignment="1">
      <alignment horizontal="center"/>
    </xf>
    <xf numFmtId="0" fontId="11" fillId="6" borderId="30" xfId="0" applyFont="1" applyFill="1" applyBorder="1" applyAlignment="1">
      <alignment horizontal="center"/>
    </xf>
    <xf numFmtId="0" fontId="11" fillId="6" borderId="47" xfId="0" applyFont="1" applyFill="1" applyBorder="1" applyAlignment="1">
      <alignment horizontal="center"/>
    </xf>
    <xf numFmtId="0" fontId="34" fillId="2" borderId="51" xfId="0" applyFont="1" applyFill="1" applyBorder="1" applyAlignment="1">
      <alignment horizontal="center" vertical="center" wrapText="1" shrinkToFit="1"/>
    </xf>
    <xf numFmtId="0" fontId="34" fillId="2" borderId="32" xfId="0" applyFont="1" applyFill="1" applyBorder="1" applyAlignment="1">
      <alignment horizontal="center" vertical="center" wrapText="1" shrinkToFit="1"/>
    </xf>
    <xf numFmtId="0" fontId="34" fillId="2" borderId="28" xfId="0" applyFont="1" applyFill="1" applyBorder="1" applyAlignment="1">
      <alignment horizontal="center" vertical="center" wrapText="1" shrinkToFit="1"/>
    </xf>
    <xf numFmtId="0" fontId="11" fillId="6" borderId="29" xfId="0" applyFont="1" applyFill="1" applyBorder="1" applyAlignment="1">
      <alignment horizontal="center"/>
    </xf>
    <xf numFmtId="0" fontId="11" fillId="6" borderId="48" xfId="0" applyFont="1" applyFill="1" applyBorder="1" applyAlignment="1">
      <alignment horizontal="center"/>
    </xf>
    <xf numFmtId="0" fontId="11" fillId="6" borderId="0" xfId="0" applyFont="1" applyFill="1" applyBorder="1" applyAlignment="1">
      <alignment horizontal="center"/>
    </xf>
    <xf numFmtId="0" fontId="11" fillId="6" borderId="49" xfId="0" applyFont="1" applyFill="1" applyBorder="1" applyAlignment="1">
      <alignment horizontal="center"/>
    </xf>
    <xf numFmtId="0" fontId="3" fillId="13" borderId="51"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5" fillId="12" borderId="48" xfId="0" applyFont="1" applyFill="1" applyBorder="1" applyAlignment="1">
      <alignment horizontal="center" vertical="center"/>
    </xf>
    <xf numFmtId="0" fontId="35" fillId="12" borderId="0" xfId="0" applyFont="1" applyFill="1" applyBorder="1" applyAlignment="1">
      <alignment horizontal="center" vertical="center"/>
    </xf>
    <xf numFmtId="0" fontId="35" fillId="12" borderId="49" xfId="0" applyFont="1" applyFill="1" applyBorder="1" applyAlignment="1">
      <alignment horizontal="center" vertical="center"/>
    </xf>
    <xf numFmtId="0" fontId="35" fillId="12" borderId="52" xfId="0" applyFont="1" applyFill="1" applyBorder="1" applyAlignment="1">
      <alignment horizontal="center" vertical="center"/>
    </xf>
    <xf numFmtId="0" fontId="35" fillId="12" borderId="27" xfId="0" applyFont="1" applyFill="1" applyBorder="1" applyAlignment="1">
      <alignment horizontal="center" vertical="center"/>
    </xf>
    <xf numFmtId="0" fontId="35" fillId="12" borderId="53" xfId="0" applyFont="1" applyFill="1" applyBorder="1" applyAlignment="1">
      <alignment horizontal="center" vertical="center"/>
    </xf>
    <xf numFmtId="0" fontId="3" fillId="15" borderId="0" xfId="0" applyFont="1" applyFill="1" applyBorder="1" applyAlignment="1">
      <alignment horizontal="center" wrapText="1"/>
    </xf>
    <xf numFmtId="0" fontId="3" fillId="15" borderId="27" xfId="0" applyFont="1" applyFill="1" applyBorder="1" applyAlignment="1">
      <alignment horizontal="center" wrapText="1"/>
    </xf>
    <xf numFmtId="0" fontId="71" fillId="0" borderId="30" xfId="0" applyFont="1" applyBorder="1" applyAlignment="1">
      <alignment horizontal="center" wrapText="1"/>
    </xf>
    <xf numFmtId="0" fontId="71" fillId="0" borderId="27" xfId="0" applyFont="1" applyBorder="1" applyAlignment="1">
      <alignment horizontal="center" wrapText="1"/>
    </xf>
    <xf numFmtId="14" fontId="72" fillId="0" borderId="51" xfId="0" applyNumberFormat="1" applyFont="1" applyFill="1" applyBorder="1" applyAlignment="1">
      <alignment horizontal="center" wrapText="1"/>
    </xf>
    <xf numFmtId="14" fontId="72" fillId="0" borderId="28" xfId="0" applyNumberFormat="1" applyFont="1" applyFill="1" applyBorder="1" applyAlignment="1">
      <alignment horizontal="center" wrapText="1"/>
    </xf>
    <xf numFmtId="0" fontId="69" fillId="13" borderId="29" xfId="0" applyFont="1" applyFill="1" applyBorder="1" applyAlignment="1">
      <alignment horizontal="center" vertical="center"/>
    </xf>
    <xf numFmtId="0" fontId="69" fillId="13" borderId="31" xfId="0" applyFont="1" applyFill="1" applyBorder="1" applyAlignment="1">
      <alignment horizontal="center" vertical="center"/>
    </xf>
    <xf numFmtId="0" fontId="2" fillId="13" borderId="0" xfId="0" applyFont="1" applyFill="1" applyAlignment="1">
      <alignment horizontal="center" wrapText="1"/>
    </xf>
    <xf numFmtId="0" fontId="2" fillId="13" borderId="0" xfId="0" applyFont="1" applyFill="1" applyBorder="1" applyAlignment="1">
      <alignment horizontal="center" wrapText="1"/>
    </xf>
    <xf numFmtId="0" fontId="58" fillId="5" borderId="29" xfId="0" applyFont="1" applyFill="1" applyBorder="1" applyAlignment="1" applyProtection="1">
      <alignment horizontal="center"/>
      <protection locked="0"/>
    </xf>
    <xf numFmtId="0" fontId="58" fillId="5" borderId="30" xfId="0" applyFont="1" applyFill="1" applyBorder="1" applyAlignment="1" applyProtection="1">
      <alignment horizontal="center"/>
      <protection locked="0"/>
    </xf>
    <xf numFmtId="0" fontId="73" fillId="5" borderId="29" xfId="0" applyFont="1" applyFill="1" applyBorder="1" applyAlignment="1">
      <alignment horizontal="center" vertical="center"/>
    </xf>
    <xf numFmtId="0" fontId="73" fillId="5" borderId="30" xfId="0" applyFont="1" applyFill="1" applyBorder="1" applyAlignment="1">
      <alignment horizontal="center" vertical="center"/>
    </xf>
    <xf numFmtId="0" fontId="73" fillId="5" borderId="60" xfId="0" applyFont="1" applyFill="1" applyBorder="1" applyAlignment="1">
      <alignment horizontal="center" vertical="center"/>
    </xf>
    <xf numFmtId="0" fontId="73" fillId="5" borderId="33" xfId="0" applyFont="1" applyFill="1" applyBorder="1" applyAlignment="1">
      <alignment horizontal="center" vertical="center"/>
    </xf>
    <xf numFmtId="0" fontId="73" fillId="5" borderId="0" xfId="0" applyFont="1" applyFill="1" applyBorder="1" applyAlignment="1">
      <alignment horizontal="center" vertical="center"/>
    </xf>
    <xf numFmtId="0" fontId="73" fillId="5" borderId="34" xfId="0" applyFont="1" applyFill="1" applyBorder="1" applyAlignment="1">
      <alignment horizontal="center" vertical="center"/>
    </xf>
    <xf numFmtId="0" fontId="73" fillId="5" borderId="31" xfId="0" applyFont="1" applyFill="1" applyBorder="1" applyAlignment="1">
      <alignment horizontal="center" vertical="center"/>
    </xf>
    <xf numFmtId="0" fontId="73" fillId="5" borderId="27" xfId="0" applyFont="1" applyFill="1" applyBorder="1" applyAlignment="1">
      <alignment horizontal="center" vertical="center"/>
    </xf>
    <xf numFmtId="0" fontId="73" fillId="5" borderId="59" xfId="0" applyFont="1" applyFill="1" applyBorder="1" applyAlignment="1">
      <alignment horizontal="center" vertical="center"/>
    </xf>
    <xf numFmtId="0" fontId="69" fillId="6" borderId="34" xfId="0" applyFont="1" applyFill="1" applyBorder="1" applyAlignment="1">
      <alignment horizontal="center" vertical="center"/>
    </xf>
    <xf numFmtId="0" fontId="69" fillId="6" borderId="59" xfId="0" applyFont="1" applyFill="1" applyBorder="1" applyAlignment="1">
      <alignment horizontal="center" vertical="center"/>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59" xfId="0" applyFont="1" applyFill="1" applyBorder="1" applyAlignment="1">
      <alignment horizontal="center" vertical="center" wrapText="1"/>
    </xf>
    <xf numFmtId="9" fontId="68" fillId="0" borderId="0" xfId="0" applyNumberFormat="1" applyFont="1" applyBorder="1" applyAlignment="1">
      <alignment horizontal="center" vertical="center"/>
    </xf>
    <xf numFmtId="0" fontId="4" fillId="0" borderId="0" xfId="0" applyFont="1" applyAlignment="1" applyProtection="1">
      <alignment horizontal="center"/>
      <protection hidden="1"/>
    </xf>
    <xf numFmtId="0" fontId="40" fillId="0" borderId="0" xfId="0" applyFont="1" applyAlignment="1" applyProtection="1">
      <alignment horizontal="center"/>
      <protection hidden="1"/>
    </xf>
    <xf numFmtId="0" fontId="19"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61" fillId="6" borderId="14" xfId="0" applyFont="1" applyFill="1" applyBorder="1" applyAlignment="1" applyProtection="1">
      <alignment horizontal="center"/>
      <protection hidden="1"/>
    </xf>
    <xf numFmtId="9" fontId="87" fillId="5" borderId="76" xfId="0" applyNumberFormat="1" applyFont="1" applyFill="1" applyBorder="1" applyAlignment="1" applyProtection="1">
      <alignment horizontal="center"/>
      <protection hidden="1"/>
    </xf>
  </cellXfs>
  <cellStyles count="2">
    <cellStyle name="Tengill" xfId="1" builtinId="8"/>
    <cellStyle name="Venjulegt" xfId="0" builtinId="0"/>
  </cellStyles>
  <dxfs count="38">
    <dxf>
      <font>
        <color theme="0"/>
      </font>
      <fill>
        <patternFill>
          <bgColor theme="0"/>
        </patternFill>
      </fill>
    </dxf>
    <dxf>
      <font>
        <color theme="0"/>
      </font>
      <fill>
        <patternFill>
          <bgColor theme="0"/>
        </patternFill>
      </fill>
    </dxf>
    <dxf>
      <fill>
        <patternFill>
          <bgColor rgb="FFFFFFFF"/>
        </patternFill>
      </fill>
    </dxf>
    <dxf>
      <fill>
        <patternFill>
          <bgColor rgb="FFFFFFFF"/>
        </patternFill>
      </fill>
    </dxf>
    <dxf>
      <fill>
        <patternFill>
          <bgColor rgb="FFFFFFFF"/>
        </patternFill>
      </fill>
    </dxf>
    <dxf>
      <font>
        <color rgb="FFFFFFFF"/>
      </font>
      <fill>
        <patternFill>
          <bgColor rgb="FF4472C4"/>
        </patternFill>
      </fill>
      <border>
        <bottom style="thin">
          <color rgb="FFFFFFFF"/>
        </bottom>
        <vertical/>
        <horizontal/>
      </border>
    </dxf>
    <dxf>
      <font>
        <color theme="0"/>
      </font>
      <fill>
        <patternFill>
          <bgColor theme="9" tint="-0.499984740745262"/>
        </patternFill>
      </fill>
    </dxf>
    <dxf>
      <font>
        <color theme="0"/>
      </font>
      <fill>
        <patternFill>
          <bgColor rgb="FFC00000"/>
        </patternFill>
      </fill>
    </dxf>
    <dxf>
      <font>
        <color theme="0"/>
      </font>
      <fill>
        <patternFill>
          <bgColor theme="0"/>
        </patternFill>
      </fill>
      <border>
        <left/>
        <right/>
        <top/>
        <bottom/>
        <vertical/>
        <horizontal/>
      </border>
    </dxf>
    <dxf>
      <font>
        <color rgb="FFFFFFFF"/>
      </font>
      <fill>
        <patternFill>
          <bgColor rgb="FF4472C4"/>
        </patternFill>
      </fill>
      <border>
        <bottom style="thin">
          <color rgb="FFFFFFFF"/>
        </bottom>
        <vertical/>
        <horizontal/>
      </border>
    </dxf>
    <dxf>
      <font>
        <color theme="0"/>
      </font>
      <numFmt numFmtId="166" formatCode="0.0%"/>
      <fill>
        <patternFill>
          <bgColor rgb="FFC00000"/>
        </patternFill>
      </fill>
    </dxf>
    <dxf>
      <font>
        <color theme="0"/>
      </font>
      <fill>
        <patternFill>
          <bgColor rgb="FFFF6600"/>
        </patternFill>
      </fill>
    </dxf>
    <dxf>
      <font>
        <color theme="0"/>
      </font>
      <fill>
        <patternFill>
          <bgColor theme="7"/>
        </patternFill>
      </fill>
    </dxf>
    <dxf>
      <font>
        <color theme="0"/>
      </font>
      <fill>
        <patternFill>
          <bgColor theme="9" tint="-0.499984740745262"/>
        </patternFill>
      </fill>
    </dxf>
    <dxf>
      <font>
        <color theme="9" tint="-0.499984740745262"/>
      </font>
      <fill>
        <patternFill>
          <bgColor theme="9" tint="-0.499984740745262"/>
        </patternFill>
      </fill>
    </dxf>
    <dxf>
      <font>
        <color theme="0"/>
      </font>
    </dxf>
    <dxf>
      <font>
        <color theme="0"/>
      </font>
      <fill>
        <patternFill>
          <bgColor rgb="FFC00000"/>
        </patternFill>
      </fill>
    </dxf>
    <dxf>
      <font>
        <color theme="9" tint="-0.499984740745262"/>
      </font>
      <fill>
        <patternFill>
          <bgColor theme="9" tint="-0.499984740745262"/>
        </patternFill>
      </fill>
    </dxf>
    <dxf>
      <font>
        <color theme="0"/>
      </font>
    </dxf>
    <dxf>
      <font>
        <color theme="0"/>
      </font>
      <fill>
        <patternFill>
          <bgColor rgb="FFC00000"/>
        </patternFill>
      </fill>
    </dxf>
    <dxf>
      <font>
        <color theme="0"/>
      </font>
      <fill>
        <patternFill>
          <bgColor theme="7"/>
        </patternFill>
      </fill>
    </dxf>
    <dxf>
      <font>
        <color theme="0"/>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
      <font>
        <color theme="0"/>
      </font>
    </dxf>
    <dxf>
      <font>
        <color theme="0"/>
      </font>
      <fill>
        <patternFill>
          <bgColor rgb="FFC00000"/>
        </patternFill>
      </fill>
    </dxf>
    <dxf>
      <font>
        <color theme="0"/>
      </font>
    </dxf>
    <dxf>
      <font>
        <color theme="0"/>
      </font>
      <fill>
        <patternFill>
          <bgColor rgb="FFC00000"/>
        </patternFill>
      </fill>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04072"/>
      <color rgb="FFFF6600"/>
      <color rgb="FFD9EB33"/>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006083356512481E-2"/>
          <c:y val="8.5685068302683701E-2"/>
          <c:w val="0.86040685261413918"/>
          <c:h val="0.74627928792252274"/>
        </c:manualLayout>
      </c:layou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1-6DE7-4A77-90C4-A70D1B1D6A7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6DE7-4A77-90C4-A70D1B1D6A7B}"/>
              </c:ext>
            </c:extLst>
          </c:dPt>
          <c:dPt>
            <c:idx val="2"/>
            <c:bubble3D val="0"/>
            <c:spPr>
              <a:noFill/>
              <a:ln w="19050">
                <a:solidFill>
                  <a:schemeClr val="lt1"/>
                </a:solidFill>
              </a:ln>
              <a:effectLst/>
            </c:spPr>
            <c:extLst>
              <c:ext xmlns:c16="http://schemas.microsoft.com/office/drawing/2014/chart" uri="{C3380CC4-5D6E-409C-BE32-E72D297353CC}">
                <c16:uniqueId val="{00000005-6DE7-4A77-90C4-A70D1B1D6A7B}"/>
              </c:ext>
            </c:extLst>
          </c:dPt>
          <c:dLbls>
            <c:dLbl>
              <c:idx val="1"/>
              <c:layout>
                <c:manualLayout>
                  <c:x val="-2.8923770645808053E-3"/>
                  <c:y val="-6.7207383488798803E-3"/>
                </c:manualLayout>
              </c:layout>
              <c:tx>
                <c:strRef>
                  <c:f>'1_STARFSMENN'!$BT$14</c:f>
                  <c:strCache>
                    <c:ptCount val="1"/>
                    <c:pt idx="0">
                      <c:v>0,0</c:v>
                    </c:pt>
                  </c:strCache>
                </c:strRef>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ysClr val="windowText" lastClr="000000"/>
                      </a:solidFill>
                      <a:latin typeface="+mn-lt"/>
                      <a:ea typeface="+mn-ea"/>
                      <a:cs typeface="+mn-cs"/>
                    </a:defRPr>
                  </a:pPr>
                  <a:endParaRPr lang="is-IS"/>
                </a:p>
              </c:txPr>
              <c:dLblPos val="bestFit"/>
              <c:showLegendKey val="0"/>
              <c:showVal val="1"/>
              <c:showCatName val="0"/>
              <c:showSerName val="0"/>
              <c:showPercent val="0"/>
              <c:showBubbleSize val="0"/>
              <c:extLst>
                <c:ext xmlns:c15="http://schemas.microsoft.com/office/drawing/2012/chart" uri="{CE6537A1-D6FC-4f65-9D91-7224C49458BB}">
                  <c15:layout>
                    <c:manualLayout>
                      <c:w val="0.13766666666666666"/>
                      <c:h val="6.3033823841410069E-2"/>
                    </c:manualLayout>
                  </c15:layout>
                  <c15:dlblFieldTable>
                    <c15:dlblFTEntry>
                      <c15:txfldGUID>{B4DAD955-6B80-427A-8EA9-E904D04E91FA}</c15:txfldGUID>
                      <c15:f>'1_STARFSMENN'!$BT$14</c15:f>
                      <c15:dlblFieldTableCache>
                        <c:ptCount val="1"/>
                        <c:pt idx="0">
                          <c:v>0,0</c:v>
                        </c:pt>
                      </c15:dlblFieldTableCache>
                    </c15:dlblFTEntry>
                  </c15:dlblFieldTable>
                  <c15:showDataLabelsRange val="0"/>
                </c:ext>
                <c:ext xmlns:c16="http://schemas.microsoft.com/office/drawing/2014/chart" uri="{C3380CC4-5D6E-409C-BE32-E72D297353CC}">
                  <c16:uniqueId val="{00000003-6DE7-4A77-90C4-A70D1B1D6A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s-IS"/>
              </a:p>
            </c:txPr>
            <c:dLblPos val="inEnd"/>
            <c:showLegendKey val="0"/>
            <c:showVal val="0"/>
            <c:showCatName val="0"/>
            <c:showSerName val="0"/>
            <c:showPercent val="0"/>
            <c:showBubbleSize val="0"/>
            <c:extLst>
              <c:ext xmlns:c15="http://schemas.microsoft.com/office/drawing/2012/chart" uri="{CE6537A1-D6FC-4f65-9D91-7224C49458BB}"/>
            </c:extLst>
          </c:dLbls>
          <c:val>
            <c:numRef>
              <c:f>'1_STARFSMENN'!$BT$14:$BT$16</c:f>
              <c:numCache>
                <c:formatCode>General</c:formatCode>
                <c:ptCount val="3"/>
                <c:pt idx="0" formatCode="0.0">
                  <c:v>0</c:v>
                </c:pt>
                <c:pt idx="1">
                  <c:v>0.5</c:v>
                </c:pt>
                <c:pt idx="2">
                  <c:v>-0.5</c:v>
                </c:pt>
              </c:numCache>
            </c:numRef>
          </c:val>
          <c:extLst>
            <c:ext xmlns:c16="http://schemas.microsoft.com/office/drawing/2014/chart" uri="{C3380CC4-5D6E-409C-BE32-E72D297353CC}">
              <c16:uniqueId val="{00000006-6DE7-4A77-90C4-A70D1B1D6A7B}"/>
            </c:ext>
          </c:extLst>
        </c:ser>
        <c:dLbls>
          <c:showLegendKey val="0"/>
          <c:showVal val="0"/>
          <c:showCatName val="0"/>
          <c:showSerName val="0"/>
          <c:showPercent val="0"/>
          <c:showBubbleSize val="0"/>
          <c:showLeaderLines val="1"/>
        </c:dLbls>
        <c:firstSliceAng val="270"/>
      </c:pieChart>
      <c:doughnutChart>
        <c:varyColors val="1"/>
        <c:ser>
          <c:idx val="0"/>
          <c:order val="0"/>
          <c:dPt>
            <c:idx val="0"/>
            <c:bubble3D val="0"/>
            <c:spPr>
              <a:solidFill>
                <a:schemeClr val="accent1">
                  <a:lumMod val="75000"/>
                </a:schemeClr>
              </a:solidFill>
              <a:ln w="19050">
                <a:solidFill>
                  <a:schemeClr val="bg1"/>
                </a:solidFill>
              </a:ln>
              <a:effectLst/>
            </c:spPr>
            <c:extLst>
              <c:ext xmlns:c16="http://schemas.microsoft.com/office/drawing/2014/chart" uri="{C3380CC4-5D6E-409C-BE32-E72D297353CC}">
                <c16:uniqueId val="{00000008-6DE7-4A77-90C4-A70D1B1D6A7B}"/>
              </c:ext>
            </c:extLst>
          </c:dPt>
          <c:dPt>
            <c:idx val="1"/>
            <c:bubble3D val="0"/>
            <c:spPr>
              <a:solidFill>
                <a:srgbClr val="C00000"/>
              </a:solidFill>
              <a:ln w="19050">
                <a:solidFill>
                  <a:schemeClr val="bg1"/>
                </a:solidFill>
              </a:ln>
              <a:effectLst/>
            </c:spPr>
            <c:extLst>
              <c:ext xmlns:c16="http://schemas.microsoft.com/office/drawing/2014/chart" uri="{C3380CC4-5D6E-409C-BE32-E72D297353CC}">
                <c16:uniqueId val="{0000000A-6DE7-4A77-90C4-A70D1B1D6A7B}"/>
              </c:ext>
            </c:extLst>
          </c:dPt>
          <c:dPt>
            <c:idx val="2"/>
            <c:bubble3D val="0"/>
            <c:spPr>
              <a:solidFill>
                <a:schemeClr val="accent4"/>
              </a:solidFill>
              <a:ln w="19050">
                <a:solidFill>
                  <a:schemeClr val="bg1"/>
                </a:solidFill>
              </a:ln>
              <a:effectLst/>
            </c:spPr>
            <c:extLst>
              <c:ext xmlns:c16="http://schemas.microsoft.com/office/drawing/2014/chart" uri="{C3380CC4-5D6E-409C-BE32-E72D297353CC}">
                <c16:uniqueId val="{0000000C-6DE7-4A77-90C4-A70D1B1D6A7B}"/>
              </c:ext>
            </c:extLst>
          </c:dPt>
          <c:dPt>
            <c:idx val="3"/>
            <c:bubble3D val="0"/>
            <c:spPr>
              <a:solidFill>
                <a:schemeClr val="accent6">
                  <a:lumMod val="75000"/>
                </a:schemeClr>
              </a:solidFill>
              <a:ln w="19050">
                <a:solidFill>
                  <a:schemeClr val="bg1"/>
                </a:solidFill>
              </a:ln>
              <a:effectLst/>
            </c:spPr>
            <c:extLst>
              <c:ext xmlns:c16="http://schemas.microsoft.com/office/drawing/2014/chart" uri="{C3380CC4-5D6E-409C-BE32-E72D297353CC}">
                <c16:uniqueId val="{0000000E-6DE7-4A77-90C4-A70D1B1D6A7B}"/>
              </c:ext>
            </c:extLst>
          </c:dPt>
          <c:dPt>
            <c:idx val="4"/>
            <c:bubble3D val="0"/>
            <c:spPr>
              <a:noFill/>
              <a:ln w="19050">
                <a:solidFill>
                  <a:schemeClr val="bg1"/>
                </a:solidFill>
              </a:ln>
              <a:effectLst/>
            </c:spPr>
            <c:extLst>
              <c:ext xmlns:c16="http://schemas.microsoft.com/office/drawing/2014/chart" uri="{C3380CC4-5D6E-409C-BE32-E72D297353CC}">
                <c16:uniqueId val="{00000010-6DE7-4A77-90C4-A70D1B1D6A7B}"/>
              </c:ext>
            </c:extLst>
          </c:dPt>
          <c:cat>
            <c:strRef>
              <c:f>'1_STARFSMENN'!$BS$8:$BS$12</c:f>
              <c:strCache>
                <c:ptCount val="5"/>
                <c:pt idx="0">
                  <c:v>UPPHAF </c:v>
                </c:pt>
                <c:pt idx="1">
                  <c:v>AUKIÐ STG V STYTTINGU</c:v>
                </c:pt>
                <c:pt idx="2">
                  <c:v>AUKIÐ VEGNA VÆGI</c:v>
                </c:pt>
                <c:pt idx="3">
                  <c:v>HVAÐ ÞARF ÉG AÐ BJÓÐA TIL VIÐB.</c:v>
                </c:pt>
                <c:pt idx="4">
                  <c:v>MARKMIÐ</c:v>
                </c:pt>
              </c:strCache>
            </c:strRef>
          </c:cat>
          <c:val>
            <c:numRef>
              <c:f>'1_STARFSMENN'!$BT$8:$BT$12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1-6DE7-4A77-90C4-A70D1B1D6A7B}"/>
            </c:ext>
          </c:extLst>
        </c:ser>
        <c:dLbls>
          <c:showLegendKey val="0"/>
          <c:showVal val="0"/>
          <c:showCatName val="0"/>
          <c:showSerName val="0"/>
          <c:showPercent val="0"/>
          <c:showBubbleSize val="0"/>
          <c:showLeaderLines val="1"/>
        </c:dLbls>
        <c:firstSliceAng val="270"/>
        <c:holeSize val="6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is-IS" sz="1400" b="1"/>
              <a:t>LOKIÐ SAMTALI /</a:t>
            </a:r>
            <a:r>
              <a:rPr lang="is-IS" sz="1400" b="1" baseline="0"/>
              <a:t> STAÐFEST VINNUSKIL</a:t>
            </a:r>
            <a:endParaRPr lang="is-IS" sz="1400" b="1"/>
          </a:p>
        </c:rich>
      </c:tx>
      <c:layout>
        <c:manualLayout>
          <c:xMode val="edge"/>
          <c:yMode val="edge"/>
          <c:x val="0.18379789825012766"/>
          <c:y val="3.4008058826358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2.6805041930696785E-2"/>
          <c:y val="0.11992127596596594"/>
          <c:w val="0.5958683213265582"/>
          <c:h val="0.823801302878301"/>
        </c:manualLayout>
      </c:layout>
      <c:barChart>
        <c:barDir val="col"/>
        <c:grouping val="stacked"/>
        <c:varyColors val="0"/>
        <c:ser>
          <c:idx val="0"/>
          <c:order val="0"/>
          <c:tx>
            <c:strRef>
              <c:f>'1_STARFSMENN'!$AZ$26</c:f>
              <c:strCache>
                <c:ptCount val="1"/>
                <c:pt idx="0">
                  <c:v>JÁ</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'1_STARFSMENN'!$BA$26</c:f>
              <c:numCache>
                <c:formatCode>General</c:formatCode>
                <c:ptCount val="1"/>
                <c:pt idx="0">
                  <c:v>0</c:v>
                </c:pt>
              </c:numCache>
            </c:numRef>
          </c:val>
          <c:extLst>
            <c:ext xmlns:c16="http://schemas.microsoft.com/office/drawing/2014/chart" uri="{C3380CC4-5D6E-409C-BE32-E72D297353CC}">
              <c16:uniqueId val="{00000000-99BA-4925-B4D2-A57F3794ED5C}"/>
            </c:ext>
          </c:extLst>
        </c:ser>
        <c:ser>
          <c:idx val="1"/>
          <c:order val="1"/>
          <c:tx>
            <c:strRef>
              <c:f>'1_STARFSMENN'!$AZ$27</c:f>
              <c:strCache>
                <c:ptCount val="1"/>
                <c:pt idx="0">
                  <c:v>NEI</c:v>
                </c:pt>
              </c:strCache>
            </c:strRef>
          </c:tx>
          <c:spPr>
            <a:solidFill>
              <a:srgbClr val="C00000"/>
            </a:solidFill>
            <a:ln>
              <a:noFill/>
            </a:ln>
            <a:effectLst/>
          </c:spPr>
          <c:invertIfNegative val="0"/>
          <c:dLbls>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is-IS"/>
                </a:p>
              </c:txPr>
              <c:showLegendKey val="0"/>
              <c:showVal val="1"/>
              <c:showCatName val="0"/>
              <c:showSerName val="0"/>
              <c:showPercent val="0"/>
              <c:showBubbleSize val="0"/>
              <c:extLst>
                <c:ext xmlns:c16="http://schemas.microsoft.com/office/drawing/2014/chart" uri="{C3380CC4-5D6E-409C-BE32-E72D297353CC}">
                  <c16:uniqueId val="{00000003-99BA-4925-B4D2-A57F3794ED5C}"/>
                </c:ext>
              </c:extLst>
            </c:dLbl>
            <c:spPr>
              <a:solidFill>
                <a:srgbClr val="C00000"/>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'1_STARFSMENN'!$BA$27</c:f>
              <c:numCache>
                <c:formatCode>General</c:formatCode>
                <c:ptCount val="1"/>
                <c:pt idx="0">
                  <c:v>0</c:v>
                </c:pt>
              </c:numCache>
            </c:numRef>
          </c:val>
          <c:extLst>
            <c:ext xmlns:c16="http://schemas.microsoft.com/office/drawing/2014/chart" uri="{C3380CC4-5D6E-409C-BE32-E72D297353CC}">
              <c16:uniqueId val="{00000001-99BA-4925-B4D2-A57F3794ED5C}"/>
            </c:ext>
          </c:extLst>
        </c:ser>
        <c:dLbls>
          <c:showLegendKey val="0"/>
          <c:showVal val="0"/>
          <c:showCatName val="0"/>
          <c:showSerName val="0"/>
          <c:showPercent val="0"/>
          <c:showBubbleSize val="0"/>
        </c:dLbls>
        <c:gapWidth val="150"/>
        <c:overlap val="100"/>
        <c:axId val="668271064"/>
        <c:axId val="540296984"/>
      </c:barChart>
      <c:catAx>
        <c:axId val="668271064"/>
        <c:scaling>
          <c:orientation val="minMax"/>
        </c:scaling>
        <c:delete val="1"/>
        <c:axPos val="b"/>
        <c:numFmt formatCode="General" sourceLinked="1"/>
        <c:majorTickMark val="none"/>
        <c:minorTickMark val="none"/>
        <c:tickLblPos val="nextTo"/>
        <c:crossAx val="540296984"/>
        <c:crosses val="autoZero"/>
        <c:auto val="1"/>
        <c:lblAlgn val="ctr"/>
        <c:lblOffset val="100"/>
        <c:noMultiLvlLbl val="0"/>
      </c:catAx>
      <c:valAx>
        <c:axId val="540296984"/>
        <c:scaling>
          <c:orientation val="minMax"/>
        </c:scaling>
        <c:delete val="1"/>
        <c:axPos val="l"/>
        <c:numFmt formatCode="General" sourceLinked="1"/>
        <c:majorTickMark val="none"/>
        <c:minorTickMark val="none"/>
        <c:tickLblPos val="nextTo"/>
        <c:crossAx val="668271064"/>
        <c:crosses val="autoZero"/>
        <c:crossBetween val="between"/>
      </c:valAx>
      <c:spPr>
        <a:noFill/>
        <a:ln>
          <a:noFill/>
        </a:ln>
        <a:effectLst/>
      </c:spPr>
    </c:plotArea>
    <c:legend>
      <c:legendPos val="b"/>
      <c:layout>
        <c:manualLayout>
          <c:xMode val="edge"/>
          <c:yMode val="edge"/>
          <c:x val="0.66601143281664865"/>
          <c:y val="0.53128658116662097"/>
          <c:w val="0.21852525841499854"/>
          <c:h val="0.116096382650964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87216237367532"/>
          <c:y val="9.0030503957450755E-2"/>
          <c:w val="0.42218319588415287"/>
          <c:h val="0.84618820581597931"/>
        </c:manualLayout>
      </c:layout>
      <c:doughnutChart>
        <c:varyColors val="1"/>
        <c:ser>
          <c:idx val="0"/>
          <c:order val="0"/>
          <c:tx>
            <c:strRef>
              <c:f>DATA!$T$946</c:f>
              <c:strCache>
                <c:ptCount val="1"/>
                <c:pt idx="0">
                  <c:v>Speedometer</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D04B-4E01-B138-10DE185105A5}"/>
              </c:ext>
            </c:extLst>
          </c:dPt>
          <c:dPt>
            <c:idx val="1"/>
            <c:bubble3D val="0"/>
            <c:spPr>
              <a:solidFill>
                <a:srgbClr val="C00000"/>
              </a:solidFill>
              <a:ln w="19050">
                <a:noFill/>
              </a:ln>
              <a:effectLst/>
            </c:spPr>
            <c:extLst>
              <c:ext xmlns:c16="http://schemas.microsoft.com/office/drawing/2014/chart" uri="{C3380CC4-5D6E-409C-BE32-E72D297353CC}">
                <c16:uniqueId val="{00000004-6ADB-45DD-8424-833BB124787B}"/>
              </c:ext>
            </c:extLst>
          </c:dPt>
          <c:dPt>
            <c:idx val="2"/>
            <c:bubble3D val="0"/>
            <c:spPr>
              <a:solidFill>
                <a:schemeClr val="accent4"/>
              </a:solidFill>
              <a:ln w="19050">
                <a:noFill/>
              </a:ln>
              <a:effectLst/>
            </c:spPr>
            <c:extLst>
              <c:ext xmlns:c16="http://schemas.microsoft.com/office/drawing/2014/chart" uri="{C3380CC4-5D6E-409C-BE32-E72D297353CC}">
                <c16:uniqueId val="{00000003-6ADB-45DD-8424-833BB124787B}"/>
              </c:ext>
            </c:extLst>
          </c:dPt>
          <c:dPt>
            <c:idx val="3"/>
            <c:bubble3D val="0"/>
            <c:explosion val="1"/>
            <c:spPr>
              <a:solidFill>
                <a:schemeClr val="accent6">
                  <a:lumMod val="50000"/>
                </a:schemeClr>
              </a:solidFill>
              <a:ln w="19050">
                <a:noFill/>
              </a:ln>
              <a:effectLst/>
            </c:spPr>
            <c:extLst>
              <c:ext xmlns:c16="http://schemas.microsoft.com/office/drawing/2014/chart" uri="{C3380CC4-5D6E-409C-BE32-E72D297353CC}">
                <c16:uniqueId val="{00000002-6ADB-45DD-8424-833BB124787B}"/>
              </c:ext>
            </c:extLst>
          </c:dPt>
          <c:dPt>
            <c:idx val="4"/>
            <c:bubble3D val="0"/>
            <c:spPr>
              <a:noFill/>
              <a:ln w="19050">
                <a:noFill/>
              </a:ln>
              <a:effectLst/>
            </c:spPr>
            <c:extLst>
              <c:ext xmlns:c16="http://schemas.microsoft.com/office/drawing/2014/chart" uri="{C3380CC4-5D6E-409C-BE32-E72D297353CC}">
                <c16:uniqueId val="{00000001-6ADB-45DD-8424-833BB124787B}"/>
              </c:ext>
            </c:extLst>
          </c:dPt>
          <c:val>
            <c:numRef>
              <c:f>DATA!$U$947:$U$951</c:f>
              <c:numCache>
                <c:formatCode>General</c:formatCode>
                <c:ptCount val="5"/>
                <c:pt idx="0">
                  <c:v>0</c:v>
                </c:pt>
                <c:pt idx="1">
                  <c:v>15</c:v>
                </c:pt>
                <c:pt idx="2">
                  <c:v>45</c:v>
                </c:pt>
                <c:pt idx="3">
                  <c:v>40</c:v>
                </c:pt>
                <c:pt idx="4">
                  <c:v>100</c:v>
                </c:pt>
              </c:numCache>
            </c:numRef>
          </c:val>
          <c:extLst>
            <c:ext xmlns:c16="http://schemas.microsoft.com/office/drawing/2014/chart" uri="{C3380CC4-5D6E-409C-BE32-E72D297353CC}">
              <c16:uniqueId val="{00000000-6ADB-45DD-8424-833BB124787B}"/>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DATA!$X$946</c:f>
              <c:strCache>
                <c:ptCount val="1"/>
                <c:pt idx="0">
                  <c:v>pointer</c:v>
                </c:pt>
              </c:strCache>
            </c:strRef>
          </c:tx>
          <c:spPr>
            <a:ln>
              <a:noFill/>
            </a:ln>
          </c:spPr>
          <c:dPt>
            <c:idx val="0"/>
            <c:bubble3D val="0"/>
            <c:spPr>
              <a:noFill/>
              <a:ln w="19050">
                <a:noFill/>
              </a:ln>
              <a:effectLst/>
            </c:spPr>
            <c:extLst>
              <c:ext xmlns:c16="http://schemas.microsoft.com/office/drawing/2014/chart" uri="{C3380CC4-5D6E-409C-BE32-E72D297353CC}">
                <c16:uniqueId val="{00000007-6ADB-45DD-8424-833BB124787B}"/>
              </c:ext>
            </c:extLst>
          </c:dPt>
          <c:dPt>
            <c:idx val="1"/>
            <c:bubble3D val="0"/>
            <c:spPr>
              <a:solidFill>
                <a:schemeClr val="accent2"/>
              </a:solidFill>
              <a:ln w="19050">
                <a:noFill/>
              </a:ln>
              <a:effectLst/>
            </c:spPr>
            <c:extLst>
              <c:ext xmlns:c16="http://schemas.microsoft.com/office/drawing/2014/chart" uri="{C3380CC4-5D6E-409C-BE32-E72D297353CC}">
                <c16:uniqueId val="{0000000D-D04B-4E01-B138-10DE185105A5}"/>
              </c:ext>
            </c:extLst>
          </c:dPt>
          <c:dPt>
            <c:idx val="2"/>
            <c:bubble3D val="0"/>
            <c:spPr>
              <a:noFill/>
              <a:ln w="19050">
                <a:noFill/>
              </a:ln>
              <a:effectLst/>
            </c:spPr>
            <c:extLst>
              <c:ext xmlns:c16="http://schemas.microsoft.com/office/drawing/2014/chart" uri="{C3380CC4-5D6E-409C-BE32-E72D297353CC}">
                <c16:uniqueId val="{00000006-6ADB-45DD-8424-833BB124787B}"/>
              </c:ext>
            </c:extLst>
          </c:dPt>
          <c:dLbls>
            <c:dLbl>
              <c:idx val="2"/>
              <c:layout>
                <c:manualLayout>
                  <c:x val="-4.7000669587991491E-2"/>
                  <c:y val="1.9677057159754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DB-45DD-8424-833BB12478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showLegendKey val="0"/>
            <c:showVal val="0"/>
            <c:showCatName val="0"/>
            <c:showSerName val="0"/>
            <c:showPercent val="0"/>
            <c:showBubbleSize val="0"/>
            <c:extLst>
              <c:ext xmlns:c15="http://schemas.microsoft.com/office/drawing/2012/chart" uri="{CE6537A1-D6FC-4f65-9D91-7224C49458BB}"/>
            </c:extLst>
          </c:dLbls>
          <c:val>
            <c:numRef>
              <c:f>DATA!$Y$947:$Y$949</c:f>
              <c:numCache>
                <c:formatCode>General</c:formatCode>
                <c:ptCount val="3"/>
                <c:pt idx="0">
                  <c:v>80</c:v>
                </c:pt>
                <c:pt idx="1">
                  <c:v>1</c:v>
                </c:pt>
                <c:pt idx="2">
                  <c:v>119</c:v>
                </c:pt>
              </c:numCache>
            </c:numRef>
          </c:val>
          <c:extLst>
            <c:ext xmlns:c16="http://schemas.microsoft.com/office/drawing/2014/chart" uri="{C3380CC4-5D6E-409C-BE32-E72D297353CC}">
              <c16:uniqueId val="{00000005-6ADB-45DD-8424-833BB124787B}"/>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496955</xdr:colOff>
      <xdr:row>82</xdr:row>
      <xdr:rowOff>109801</xdr:rowOff>
    </xdr:from>
    <xdr:to>
      <xdr:col>27</xdr:col>
      <xdr:colOff>671</xdr:colOff>
      <xdr:row>96</xdr:row>
      <xdr:rowOff>71262</xdr:rowOff>
    </xdr:to>
    <xdr:pic>
      <xdr:nvPicPr>
        <xdr:cNvPr id="6" name="Picture 5">
          <a:extLst>
            <a:ext uri="{FF2B5EF4-FFF2-40B4-BE49-F238E27FC236}">
              <a16:creationId xmlns:a16="http://schemas.microsoft.com/office/drawing/2014/main" id="{4FAB93C2-86D5-4B67-BE6A-163435D9A87B}"/>
            </a:ext>
          </a:extLst>
        </xdr:cNvPr>
        <xdr:cNvPicPr>
          <a:picLocks noChangeAspect="1"/>
        </xdr:cNvPicPr>
      </xdr:nvPicPr>
      <xdr:blipFill>
        <a:blip xmlns:r="http://schemas.openxmlformats.org/officeDocument/2006/relationships" r:embed="rId1"/>
        <a:stretch>
          <a:fillRect/>
        </a:stretch>
      </xdr:blipFill>
      <xdr:spPr>
        <a:xfrm>
          <a:off x="6427303" y="16542497"/>
          <a:ext cx="11223607" cy="2628461"/>
        </a:xfrm>
        <a:prstGeom prst="rect">
          <a:avLst/>
        </a:prstGeom>
      </xdr:spPr>
    </xdr:pic>
    <xdr:clientData/>
  </xdr:twoCellAnchor>
  <xdr:twoCellAnchor editAs="oneCell">
    <xdr:from>
      <xdr:col>9</xdr:col>
      <xdr:colOff>209551</xdr:colOff>
      <xdr:row>102</xdr:row>
      <xdr:rowOff>133350</xdr:rowOff>
    </xdr:from>
    <xdr:to>
      <xdr:col>20</xdr:col>
      <xdr:colOff>133351</xdr:colOff>
      <xdr:row>113</xdr:row>
      <xdr:rowOff>38590</xdr:rowOff>
    </xdr:to>
    <xdr:pic>
      <xdr:nvPicPr>
        <xdr:cNvPr id="10" name="Picture 9">
          <a:extLst>
            <a:ext uri="{FF2B5EF4-FFF2-40B4-BE49-F238E27FC236}">
              <a16:creationId xmlns:a16="http://schemas.microsoft.com/office/drawing/2014/main" id="{CE155351-49EF-4E2C-91A0-CD3AE3E984AF}"/>
            </a:ext>
          </a:extLst>
        </xdr:cNvPr>
        <xdr:cNvPicPr>
          <a:picLocks noChangeAspect="1"/>
        </xdr:cNvPicPr>
      </xdr:nvPicPr>
      <xdr:blipFill rotWithShape="1">
        <a:blip xmlns:r="http://schemas.openxmlformats.org/officeDocument/2006/relationships" r:embed="rId2"/>
        <a:srcRect l="1265" t="9550" r="866"/>
        <a:stretch/>
      </xdr:blipFill>
      <xdr:spPr>
        <a:xfrm>
          <a:off x="6781801" y="20402550"/>
          <a:ext cx="6629400" cy="2000740"/>
        </a:xfrm>
        <a:prstGeom prst="rect">
          <a:avLst/>
        </a:prstGeom>
      </xdr:spPr>
    </xdr:pic>
    <xdr:clientData/>
  </xdr:twoCellAnchor>
  <xdr:twoCellAnchor editAs="oneCell">
    <xdr:from>
      <xdr:col>9</xdr:col>
      <xdr:colOff>600075</xdr:colOff>
      <xdr:row>20</xdr:row>
      <xdr:rowOff>163169</xdr:rowOff>
    </xdr:from>
    <xdr:to>
      <xdr:col>22</xdr:col>
      <xdr:colOff>451066</xdr:colOff>
      <xdr:row>34</xdr:row>
      <xdr:rowOff>29774</xdr:rowOff>
    </xdr:to>
    <xdr:pic>
      <xdr:nvPicPr>
        <xdr:cNvPr id="2" name="Picture 1">
          <a:extLst>
            <a:ext uri="{FF2B5EF4-FFF2-40B4-BE49-F238E27FC236}">
              <a16:creationId xmlns:a16="http://schemas.microsoft.com/office/drawing/2014/main" id="{D0206487-7C60-4B74-86C1-949544F42B22}"/>
            </a:ext>
          </a:extLst>
        </xdr:cNvPr>
        <xdr:cNvPicPr>
          <a:picLocks noChangeAspect="1"/>
        </xdr:cNvPicPr>
      </xdr:nvPicPr>
      <xdr:blipFill>
        <a:blip xmlns:r="http://schemas.openxmlformats.org/officeDocument/2006/relationships" r:embed="rId3"/>
        <a:stretch>
          <a:fillRect/>
        </a:stretch>
      </xdr:blipFill>
      <xdr:spPr>
        <a:xfrm>
          <a:off x="7505700" y="4554194"/>
          <a:ext cx="7851991" cy="2533605"/>
        </a:xfrm>
        <a:prstGeom prst="rect">
          <a:avLst/>
        </a:prstGeom>
      </xdr:spPr>
    </xdr:pic>
    <xdr:clientData/>
  </xdr:twoCellAnchor>
  <xdr:twoCellAnchor>
    <xdr:from>
      <xdr:col>2</xdr:col>
      <xdr:colOff>552450</xdr:colOff>
      <xdr:row>6</xdr:row>
      <xdr:rowOff>180975</xdr:rowOff>
    </xdr:from>
    <xdr:to>
      <xdr:col>3</xdr:col>
      <xdr:colOff>552450</xdr:colOff>
      <xdr:row>8</xdr:row>
      <xdr:rowOff>104775</xdr:rowOff>
    </xdr:to>
    <xdr:sp macro="" textlink="">
      <xdr:nvSpPr>
        <xdr:cNvPr id="5" name="Arrow: Left 4">
          <a:extLst>
            <a:ext uri="{FF2B5EF4-FFF2-40B4-BE49-F238E27FC236}">
              <a16:creationId xmlns:a16="http://schemas.microsoft.com/office/drawing/2014/main" id="{48D4A24F-E894-4A19-B56C-46C25130D90E}"/>
            </a:ext>
          </a:extLst>
        </xdr:cNvPr>
        <xdr:cNvSpPr/>
      </xdr:nvSpPr>
      <xdr:spPr>
        <a:xfrm>
          <a:off x="3190875" y="1571625"/>
          <a:ext cx="609600" cy="400050"/>
        </a:xfrm>
        <a:prstGeom prst="leftArrow">
          <a:avLst/>
        </a:prstGeom>
        <a:solidFill>
          <a:srgbClr val="80407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11</xdr:col>
      <xdr:colOff>345140</xdr:colOff>
      <xdr:row>19</xdr:row>
      <xdr:rowOff>182658</xdr:rowOff>
    </xdr:from>
    <xdr:to>
      <xdr:col>12</xdr:col>
      <xdr:colOff>40340</xdr:colOff>
      <xdr:row>21</xdr:row>
      <xdr:rowOff>115983</xdr:rowOff>
    </xdr:to>
    <xdr:sp macro="" textlink="">
      <xdr:nvSpPr>
        <xdr:cNvPr id="7" name="Arrow: Left 6">
          <a:extLst>
            <a:ext uri="{FF2B5EF4-FFF2-40B4-BE49-F238E27FC236}">
              <a16:creationId xmlns:a16="http://schemas.microsoft.com/office/drawing/2014/main" id="{9651BED0-2AC8-46CA-BE67-D70FA7E8C302}"/>
            </a:ext>
          </a:extLst>
        </xdr:cNvPr>
        <xdr:cNvSpPr/>
      </xdr:nvSpPr>
      <xdr:spPr>
        <a:xfrm rot="16200000">
          <a:off x="8417577" y="4134133"/>
          <a:ext cx="314325" cy="300318"/>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16</xdr:col>
      <xdr:colOff>154083</xdr:colOff>
      <xdr:row>19</xdr:row>
      <xdr:rowOff>175932</xdr:rowOff>
    </xdr:from>
    <xdr:to>
      <xdr:col>16</xdr:col>
      <xdr:colOff>458883</xdr:colOff>
      <xdr:row>21</xdr:row>
      <xdr:rowOff>109257</xdr:rowOff>
    </xdr:to>
    <xdr:sp macro="" textlink="">
      <xdr:nvSpPr>
        <xdr:cNvPr id="8" name="Arrow: Left 7">
          <a:extLst>
            <a:ext uri="{FF2B5EF4-FFF2-40B4-BE49-F238E27FC236}">
              <a16:creationId xmlns:a16="http://schemas.microsoft.com/office/drawing/2014/main" id="{D1D7A238-0040-431B-94F3-64FBDB870CD4}"/>
            </a:ext>
          </a:extLst>
        </xdr:cNvPr>
        <xdr:cNvSpPr/>
      </xdr:nvSpPr>
      <xdr:spPr>
        <a:xfrm rot="16200000">
          <a:off x="11254349" y="4125166"/>
          <a:ext cx="314325" cy="304800"/>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8</xdr:col>
      <xdr:colOff>337857</xdr:colOff>
      <xdr:row>9</xdr:row>
      <xdr:rowOff>96930</xdr:rowOff>
    </xdr:from>
    <xdr:to>
      <xdr:col>9</xdr:col>
      <xdr:colOff>573181</xdr:colOff>
      <xdr:row>13</xdr:row>
      <xdr:rowOff>2800</xdr:rowOff>
    </xdr:to>
    <xdr:sp macro="" textlink="">
      <xdr:nvSpPr>
        <xdr:cNvPr id="11" name="Oval 10">
          <a:extLst>
            <a:ext uri="{FF2B5EF4-FFF2-40B4-BE49-F238E27FC236}">
              <a16:creationId xmlns:a16="http://schemas.microsoft.com/office/drawing/2014/main" id="{C706CE0B-A4F4-482A-8A68-2CB60AD9EF39}"/>
            </a:ext>
          </a:extLst>
        </xdr:cNvPr>
        <xdr:cNvSpPr/>
      </xdr:nvSpPr>
      <xdr:spPr>
        <a:xfrm>
          <a:off x="6633882" y="2201955"/>
          <a:ext cx="844924" cy="763120"/>
        </a:xfrm>
        <a:prstGeom prst="ellipse">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1</a:t>
          </a:r>
        </a:p>
      </xdr:txBody>
    </xdr:sp>
    <xdr:clientData/>
  </xdr:twoCellAnchor>
  <xdr:twoCellAnchor>
    <xdr:from>
      <xdr:col>8</xdr:col>
      <xdr:colOff>341219</xdr:colOff>
      <xdr:row>14</xdr:row>
      <xdr:rowOff>114300</xdr:rowOff>
    </xdr:from>
    <xdr:to>
      <xdr:col>9</xdr:col>
      <xdr:colOff>560294</xdr:colOff>
      <xdr:row>18</xdr:row>
      <xdr:rowOff>69477</xdr:rowOff>
    </xdr:to>
    <xdr:sp macro="" textlink="">
      <xdr:nvSpPr>
        <xdr:cNvPr id="14" name="Oval 13">
          <a:extLst>
            <a:ext uri="{FF2B5EF4-FFF2-40B4-BE49-F238E27FC236}">
              <a16:creationId xmlns:a16="http://schemas.microsoft.com/office/drawing/2014/main" id="{605162F9-7140-4EBC-B21C-CA7F692792FA}"/>
            </a:ext>
          </a:extLst>
        </xdr:cNvPr>
        <xdr:cNvSpPr/>
      </xdr:nvSpPr>
      <xdr:spPr>
        <a:xfrm>
          <a:off x="6605307" y="3251947"/>
          <a:ext cx="824193" cy="806824"/>
        </a:xfrm>
        <a:prstGeom prst="ellipse">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2</a:t>
          </a:r>
        </a:p>
      </xdr:txBody>
    </xdr:sp>
    <xdr:clientData/>
  </xdr:twoCellAnchor>
  <xdr:twoCellAnchor>
    <xdr:from>
      <xdr:col>8</xdr:col>
      <xdr:colOff>333375</xdr:colOff>
      <xdr:row>37</xdr:row>
      <xdr:rowOff>123825</xdr:rowOff>
    </xdr:from>
    <xdr:to>
      <xdr:col>9</xdr:col>
      <xdr:colOff>552450</xdr:colOff>
      <xdr:row>41</xdr:row>
      <xdr:rowOff>123825</xdr:rowOff>
    </xdr:to>
    <xdr:sp macro="" textlink="">
      <xdr:nvSpPr>
        <xdr:cNvPr id="15" name="Oval 14">
          <a:extLst>
            <a:ext uri="{FF2B5EF4-FFF2-40B4-BE49-F238E27FC236}">
              <a16:creationId xmlns:a16="http://schemas.microsoft.com/office/drawing/2014/main" id="{86BE62C7-CE33-448D-BEF6-299F51D56223}"/>
            </a:ext>
          </a:extLst>
        </xdr:cNvPr>
        <xdr:cNvSpPr/>
      </xdr:nvSpPr>
      <xdr:spPr>
        <a:xfrm>
          <a:off x="5981700" y="6276975"/>
          <a:ext cx="828675" cy="809625"/>
        </a:xfrm>
        <a:prstGeom prst="ellipse">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3</a:t>
          </a:r>
        </a:p>
      </xdr:txBody>
    </xdr:sp>
    <xdr:clientData/>
  </xdr:twoCellAnchor>
  <xdr:twoCellAnchor editAs="oneCell">
    <xdr:from>
      <xdr:col>14</xdr:col>
      <xdr:colOff>434578</xdr:colOff>
      <xdr:row>40</xdr:row>
      <xdr:rowOff>39291</xdr:rowOff>
    </xdr:from>
    <xdr:to>
      <xdr:col>15</xdr:col>
      <xdr:colOff>141728</xdr:colOff>
      <xdr:row>41</xdr:row>
      <xdr:rowOff>172686</xdr:rowOff>
    </xdr:to>
    <xdr:pic>
      <xdr:nvPicPr>
        <xdr:cNvPr id="48" name="Picture 47">
          <a:extLst>
            <a:ext uri="{FF2B5EF4-FFF2-40B4-BE49-F238E27FC236}">
              <a16:creationId xmlns:a16="http://schemas.microsoft.com/office/drawing/2014/main" id="{650AF579-E6DA-4123-A9AF-82CD3C9546A3}"/>
            </a:ext>
          </a:extLst>
        </xdr:cNvPr>
        <xdr:cNvPicPr>
          <a:picLocks noChangeAspect="1"/>
        </xdr:cNvPicPr>
      </xdr:nvPicPr>
      <xdr:blipFill>
        <a:blip xmlns:r="http://schemas.openxmlformats.org/officeDocument/2006/relationships" r:embed="rId4"/>
        <a:stretch>
          <a:fillRect/>
        </a:stretch>
      </xdr:blipFill>
      <xdr:spPr>
        <a:xfrm>
          <a:off x="10388203" y="8287941"/>
          <a:ext cx="316750" cy="323895"/>
        </a:xfrm>
        <a:prstGeom prst="rect">
          <a:avLst/>
        </a:prstGeom>
      </xdr:spPr>
    </xdr:pic>
    <xdr:clientData/>
  </xdr:twoCellAnchor>
  <xdr:twoCellAnchor editAs="oneCell">
    <xdr:from>
      <xdr:col>21</xdr:col>
      <xdr:colOff>219566</xdr:colOff>
      <xdr:row>41</xdr:row>
      <xdr:rowOff>25213</xdr:rowOff>
    </xdr:from>
    <xdr:to>
      <xdr:col>21</xdr:col>
      <xdr:colOff>522308</xdr:colOff>
      <xdr:row>42</xdr:row>
      <xdr:rowOff>168135</xdr:rowOff>
    </xdr:to>
    <xdr:pic>
      <xdr:nvPicPr>
        <xdr:cNvPr id="49" name="Picture 48">
          <a:extLst>
            <a:ext uri="{FF2B5EF4-FFF2-40B4-BE49-F238E27FC236}">
              <a16:creationId xmlns:a16="http://schemas.microsoft.com/office/drawing/2014/main" id="{5013280D-7FE7-44D8-B6DB-E5DCDA1C77C2}"/>
            </a:ext>
          </a:extLst>
        </xdr:cNvPr>
        <xdr:cNvPicPr>
          <a:picLocks noChangeAspect="1"/>
        </xdr:cNvPicPr>
      </xdr:nvPicPr>
      <xdr:blipFill>
        <a:blip xmlns:r="http://schemas.openxmlformats.org/officeDocument/2006/relationships" r:embed="rId5"/>
        <a:stretch>
          <a:fillRect/>
        </a:stretch>
      </xdr:blipFill>
      <xdr:spPr>
        <a:xfrm>
          <a:off x="14350184" y="7241801"/>
          <a:ext cx="302742" cy="333422"/>
        </a:xfrm>
        <a:prstGeom prst="rect">
          <a:avLst/>
        </a:prstGeom>
      </xdr:spPr>
    </xdr:pic>
    <xdr:clientData/>
  </xdr:twoCellAnchor>
  <xdr:twoCellAnchor editAs="oneCell">
    <xdr:from>
      <xdr:col>23</xdr:col>
      <xdr:colOff>179992</xdr:colOff>
      <xdr:row>42</xdr:row>
      <xdr:rowOff>53578</xdr:rowOff>
    </xdr:from>
    <xdr:to>
      <xdr:col>23</xdr:col>
      <xdr:colOff>501786</xdr:colOff>
      <xdr:row>43</xdr:row>
      <xdr:rowOff>167921</xdr:rowOff>
    </xdr:to>
    <xdr:pic>
      <xdr:nvPicPr>
        <xdr:cNvPr id="50" name="Picture 49">
          <a:extLst>
            <a:ext uri="{FF2B5EF4-FFF2-40B4-BE49-F238E27FC236}">
              <a16:creationId xmlns:a16="http://schemas.microsoft.com/office/drawing/2014/main" id="{3C18F323-47C7-463A-9D38-6A2C4BDEB7A7}"/>
            </a:ext>
          </a:extLst>
        </xdr:cNvPr>
        <xdr:cNvPicPr>
          <a:picLocks noChangeAspect="1"/>
        </xdr:cNvPicPr>
      </xdr:nvPicPr>
      <xdr:blipFill>
        <a:blip xmlns:r="http://schemas.openxmlformats.org/officeDocument/2006/relationships" r:embed="rId6"/>
        <a:stretch>
          <a:fillRect/>
        </a:stretch>
      </xdr:blipFill>
      <xdr:spPr>
        <a:xfrm>
          <a:off x="14870904" y="7191725"/>
          <a:ext cx="321794" cy="304843"/>
        </a:xfrm>
        <a:prstGeom prst="rect">
          <a:avLst/>
        </a:prstGeom>
      </xdr:spPr>
    </xdr:pic>
    <xdr:clientData/>
  </xdr:twoCellAnchor>
  <xdr:twoCellAnchor editAs="oneCell">
    <xdr:from>
      <xdr:col>17</xdr:col>
      <xdr:colOff>83344</xdr:colOff>
      <xdr:row>44</xdr:row>
      <xdr:rowOff>53578</xdr:rowOff>
    </xdr:from>
    <xdr:to>
      <xdr:col>17</xdr:col>
      <xdr:colOff>407239</xdr:colOff>
      <xdr:row>46</xdr:row>
      <xdr:rowOff>6000</xdr:rowOff>
    </xdr:to>
    <xdr:pic>
      <xdr:nvPicPr>
        <xdr:cNvPr id="51" name="Picture 50">
          <a:extLst>
            <a:ext uri="{FF2B5EF4-FFF2-40B4-BE49-F238E27FC236}">
              <a16:creationId xmlns:a16="http://schemas.microsoft.com/office/drawing/2014/main" id="{A0CDBAE8-76B7-4C76-8E29-4F29A5941FB1}"/>
            </a:ext>
          </a:extLst>
        </xdr:cNvPr>
        <xdr:cNvPicPr>
          <a:picLocks noChangeAspect="1"/>
        </xdr:cNvPicPr>
      </xdr:nvPicPr>
      <xdr:blipFill>
        <a:blip xmlns:r="http://schemas.openxmlformats.org/officeDocument/2006/relationships" r:embed="rId7"/>
        <a:stretch>
          <a:fillRect/>
        </a:stretch>
      </xdr:blipFill>
      <xdr:spPr>
        <a:xfrm>
          <a:off x="11179969" y="7590234"/>
          <a:ext cx="323895" cy="333422"/>
        </a:xfrm>
        <a:prstGeom prst="rect">
          <a:avLst/>
        </a:prstGeom>
      </xdr:spPr>
    </xdr:pic>
    <xdr:clientData/>
  </xdr:twoCellAnchor>
  <xdr:twoCellAnchor editAs="oneCell">
    <xdr:from>
      <xdr:col>16</xdr:col>
      <xdr:colOff>273423</xdr:colOff>
      <xdr:row>64</xdr:row>
      <xdr:rowOff>58272</xdr:rowOff>
    </xdr:from>
    <xdr:to>
      <xdr:col>16</xdr:col>
      <xdr:colOff>590173</xdr:colOff>
      <xdr:row>66</xdr:row>
      <xdr:rowOff>1167</xdr:rowOff>
    </xdr:to>
    <xdr:pic>
      <xdr:nvPicPr>
        <xdr:cNvPr id="54" name="Picture 53">
          <a:extLst>
            <a:ext uri="{FF2B5EF4-FFF2-40B4-BE49-F238E27FC236}">
              <a16:creationId xmlns:a16="http://schemas.microsoft.com/office/drawing/2014/main" id="{AEA68C04-D759-4FFC-BF59-EE401762C073}"/>
            </a:ext>
          </a:extLst>
        </xdr:cNvPr>
        <xdr:cNvPicPr>
          <a:picLocks noChangeAspect="1"/>
        </xdr:cNvPicPr>
      </xdr:nvPicPr>
      <xdr:blipFill>
        <a:blip xmlns:r="http://schemas.openxmlformats.org/officeDocument/2006/relationships" r:embed="rId4"/>
        <a:stretch>
          <a:fillRect/>
        </a:stretch>
      </xdr:blipFill>
      <xdr:spPr>
        <a:xfrm>
          <a:off x="11112873" y="12878922"/>
          <a:ext cx="316750" cy="323895"/>
        </a:xfrm>
        <a:prstGeom prst="rect">
          <a:avLst/>
        </a:prstGeom>
      </xdr:spPr>
    </xdr:pic>
    <xdr:clientData/>
  </xdr:twoCellAnchor>
  <xdr:twoCellAnchor editAs="oneCell">
    <xdr:from>
      <xdr:col>23</xdr:col>
      <xdr:colOff>292474</xdr:colOff>
      <xdr:row>64</xdr:row>
      <xdr:rowOff>28014</xdr:rowOff>
    </xdr:from>
    <xdr:to>
      <xdr:col>23</xdr:col>
      <xdr:colOff>595216</xdr:colOff>
      <xdr:row>65</xdr:row>
      <xdr:rowOff>170936</xdr:rowOff>
    </xdr:to>
    <xdr:pic>
      <xdr:nvPicPr>
        <xdr:cNvPr id="55" name="Picture 54">
          <a:extLst>
            <a:ext uri="{FF2B5EF4-FFF2-40B4-BE49-F238E27FC236}">
              <a16:creationId xmlns:a16="http://schemas.microsoft.com/office/drawing/2014/main" id="{A830E432-63F5-47F5-BEA1-495116A7D28B}"/>
            </a:ext>
          </a:extLst>
        </xdr:cNvPr>
        <xdr:cNvPicPr>
          <a:picLocks noChangeAspect="1"/>
        </xdr:cNvPicPr>
      </xdr:nvPicPr>
      <xdr:blipFill>
        <a:blip xmlns:r="http://schemas.openxmlformats.org/officeDocument/2006/relationships" r:embed="rId5"/>
        <a:stretch>
          <a:fillRect/>
        </a:stretch>
      </xdr:blipFill>
      <xdr:spPr>
        <a:xfrm>
          <a:off x="15475324" y="12848664"/>
          <a:ext cx="302742" cy="333422"/>
        </a:xfrm>
        <a:prstGeom prst="rect">
          <a:avLst/>
        </a:prstGeom>
      </xdr:spPr>
    </xdr:pic>
    <xdr:clientData/>
  </xdr:twoCellAnchor>
  <xdr:twoCellAnchor>
    <xdr:from>
      <xdr:col>20</xdr:col>
      <xdr:colOff>201707</xdr:colOff>
      <xdr:row>19</xdr:row>
      <xdr:rowOff>179294</xdr:rowOff>
    </xdr:from>
    <xdr:to>
      <xdr:col>20</xdr:col>
      <xdr:colOff>506507</xdr:colOff>
      <xdr:row>21</xdr:row>
      <xdr:rowOff>112619</xdr:rowOff>
    </xdr:to>
    <xdr:sp macro="" textlink="">
      <xdr:nvSpPr>
        <xdr:cNvPr id="18" name="Arrow: Left 17">
          <a:extLst>
            <a:ext uri="{FF2B5EF4-FFF2-40B4-BE49-F238E27FC236}">
              <a16:creationId xmlns:a16="http://schemas.microsoft.com/office/drawing/2014/main" id="{D6292842-AB92-4405-8726-2D040A96272E}"/>
            </a:ext>
          </a:extLst>
        </xdr:cNvPr>
        <xdr:cNvSpPr/>
      </xdr:nvSpPr>
      <xdr:spPr>
        <a:xfrm rot="16200000">
          <a:off x="13722444" y="4128528"/>
          <a:ext cx="314325" cy="304800"/>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10</xdr:col>
      <xdr:colOff>537882</xdr:colOff>
      <xdr:row>33</xdr:row>
      <xdr:rowOff>100854</xdr:rowOff>
    </xdr:from>
    <xdr:to>
      <xdr:col>11</xdr:col>
      <xdr:colOff>233083</xdr:colOff>
      <xdr:row>35</xdr:row>
      <xdr:rowOff>34179</xdr:rowOff>
    </xdr:to>
    <xdr:sp macro="" textlink="">
      <xdr:nvSpPr>
        <xdr:cNvPr id="19" name="Arrow: Left 18">
          <a:extLst>
            <a:ext uri="{FF2B5EF4-FFF2-40B4-BE49-F238E27FC236}">
              <a16:creationId xmlns:a16="http://schemas.microsoft.com/office/drawing/2014/main" id="{2C22E523-B56C-4532-B758-6C29B16E0E9B}"/>
            </a:ext>
          </a:extLst>
        </xdr:cNvPr>
        <xdr:cNvSpPr/>
      </xdr:nvSpPr>
      <xdr:spPr>
        <a:xfrm rot="5400000">
          <a:off x="8005202" y="6954652"/>
          <a:ext cx="314325" cy="300318"/>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15</xdr:col>
      <xdr:colOff>56033</xdr:colOff>
      <xdr:row>33</xdr:row>
      <xdr:rowOff>100854</xdr:rowOff>
    </xdr:from>
    <xdr:to>
      <xdr:col>15</xdr:col>
      <xdr:colOff>356351</xdr:colOff>
      <xdr:row>35</xdr:row>
      <xdr:rowOff>34179</xdr:rowOff>
    </xdr:to>
    <xdr:sp macro="" textlink="">
      <xdr:nvSpPr>
        <xdr:cNvPr id="20" name="Arrow: Left 19">
          <a:extLst>
            <a:ext uri="{FF2B5EF4-FFF2-40B4-BE49-F238E27FC236}">
              <a16:creationId xmlns:a16="http://schemas.microsoft.com/office/drawing/2014/main" id="{8D437BDC-11E4-4B92-8919-C43F2F703FC3}"/>
            </a:ext>
          </a:extLst>
        </xdr:cNvPr>
        <xdr:cNvSpPr/>
      </xdr:nvSpPr>
      <xdr:spPr>
        <a:xfrm rot="5400000">
          <a:off x="10548941" y="6954652"/>
          <a:ext cx="314325" cy="300318"/>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19</xdr:col>
      <xdr:colOff>302558</xdr:colOff>
      <xdr:row>33</xdr:row>
      <xdr:rowOff>100854</xdr:rowOff>
    </xdr:from>
    <xdr:to>
      <xdr:col>19</xdr:col>
      <xdr:colOff>602876</xdr:colOff>
      <xdr:row>35</xdr:row>
      <xdr:rowOff>34179</xdr:rowOff>
    </xdr:to>
    <xdr:sp macro="" textlink="">
      <xdr:nvSpPr>
        <xdr:cNvPr id="21" name="Arrow: Left 20">
          <a:extLst>
            <a:ext uri="{FF2B5EF4-FFF2-40B4-BE49-F238E27FC236}">
              <a16:creationId xmlns:a16="http://schemas.microsoft.com/office/drawing/2014/main" id="{31AB5220-CC72-4F6D-B00D-67F22BA008F2}"/>
            </a:ext>
          </a:extLst>
        </xdr:cNvPr>
        <xdr:cNvSpPr/>
      </xdr:nvSpPr>
      <xdr:spPr>
        <a:xfrm rot="5400000">
          <a:off x="13215936" y="6954652"/>
          <a:ext cx="314325" cy="300318"/>
        </a:xfrm>
        <a:prstGeom prst="leftArrow">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8</xdr:col>
      <xdr:colOff>276225</xdr:colOff>
      <xdr:row>79</xdr:row>
      <xdr:rowOff>133350</xdr:rowOff>
    </xdr:from>
    <xdr:to>
      <xdr:col>9</xdr:col>
      <xdr:colOff>511549</xdr:colOff>
      <xdr:row>83</xdr:row>
      <xdr:rowOff>134470</xdr:rowOff>
    </xdr:to>
    <xdr:sp macro="" textlink="">
      <xdr:nvSpPr>
        <xdr:cNvPr id="22" name="Oval 21">
          <a:extLst>
            <a:ext uri="{FF2B5EF4-FFF2-40B4-BE49-F238E27FC236}">
              <a16:creationId xmlns:a16="http://schemas.microsoft.com/office/drawing/2014/main" id="{3B2A8285-26EB-4794-9AA0-4545D40100A9}"/>
            </a:ext>
          </a:extLst>
        </xdr:cNvPr>
        <xdr:cNvSpPr/>
      </xdr:nvSpPr>
      <xdr:spPr>
        <a:xfrm>
          <a:off x="6238875" y="15925800"/>
          <a:ext cx="844924" cy="763120"/>
        </a:xfrm>
        <a:prstGeom prst="ellipse">
          <a:avLst/>
        </a:prstGeom>
        <a:solidFill>
          <a:schemeClr val="accent4">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1</a:t>
          </a:r>
        </a:p>
      </xdr:txBody>
    </xdr:sp>
    <xdr:clientData/>
  </xdr:twoCellAnchor>
  <xdr:twoCellAnchor>
    <xdr:from>
      <xdr:col>8</xdr:col>
      <xdr:colOff>295275</xdr:colOff>
      <xdr:row>97</xdr:row>
      <xdr:rowOff>0</xdr:rowOff>
    </xdr:from>
    <xdr:to>
      <xdr:col>9</xdr:col>
      <xdr:colOff>530599</xdr:colOff>
      <xdr:row>101</xdr:row>
      <xdr:rowOff>1120</xdr:rowOff>
    </xdr:to>
    <xdr:sp macro="" textlink="">
      <xdr:nvSpPr>
        <xdr:cNvPr id="23" name="Oval 22">
          <a:extLst>
            <a:ext uri="{FF2B5EF4-FFF2-40B4-BE49-F238E27FC236}">
              <a16:creationId xmlns:a16="http://schemas.microsoft.com/office/drawing/2014/main" id="{6EF4F7BF-7BBA-4308-8CB4-FCE8E5543856}"/>
            </a:ext>
          </a:extLst>
        </xdr:cNvPr>
        <xdr:cNvSpPr/>
      </xdr:nvSpPr>
      <xdr:spPr>
        <a:xfrm>
          <a:off x="6257925" y="19269075"/>
          <a:ext cx="844924" cy="763120"/>
        </a:xfrm>
        <a:prstGeom prst="ellipse">
          <a:avLst/>
        </a:prstGeom>
        <a:solidFill>
          <a:schemeClr val="accent4">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2</a:t>
          </a:r>
        </a:p>
      </xdr:txBody>
    </xdr:sp>
    <xdr:clientData/>
  </xdr:twoCellAnchor>
  <xdr:twoCellAnchor>
    <xdr:from>
      <xdr:col>14</xdr:col>
      <xdr:colOff>114300</xdr:colOff>
      <xdr:row>100</xdr:row>
      <xdr:rowOff>142875</xdr:rowOff>
    </xdr:from>
    <xdr:to>
      <xdr:col>15</xdr:col>
      <xdr:colOff>600075</xdr:colOff>
      <xdr:row>114</xdr:row>
      <xdr:rowOff>47624</xdr:rowOff>
    </xdr:to>
    <xdr:sp macro="" textlink="">
      <xdr:nvSpPr>
        <xdr:cNvPr id="12" name="Rectangle 11">
          <a:extLst>
            <a:ext uri="{FF2B5EF4-FFF2-40B4-BE49-F238E27FC236}">
              <a16:creationId xmlns:a16="http://schemas.microsoft.com/office/drawing/2014/main" id="{2721AACA-987A-4DB9-AACD-E90D6F73357E}"/>
            </a:ext>
          </a:extLst>
        </xdr:cNvPr>
        <xdr:cNvSpPr/>
      </xdr:nvSpPr>
      <xdr:spPr>
        <a:xfrm>
          <a:off x="9734550" y="20031075"/>
          <a:ext cx="1095375" cy="2571749"/>
        </a:xfrm>
        <a:prstGeom prst="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8</xdr:col>
      <xdr:colOff>285750</xdr:colOff>
      <xdr:row>117</xdr:row>
      <xdr:rowOff>161925</xdr:rowOff>
    </xdr:from>
    <xdr:to>
      <xdr:col>9</xdr:col>
      <xdr:colOff>521074</xdr:colOff>
      <xdr:row>121</xdr:row>
      <xdr:rowOff>115420</xdr:rowOff>
    </xdr:to>
    <xdr:sp macro="" textlink="">
      <xdr:nvSpPr>
        <xdr:cNvPr id="27" name="Oval 26">
          <a:extLst>
            <a:ext uri="{FF2B5EF4-FFF2-40B4-BE49-F238E27FC236}">
              <a16:creationId xmlns:a16="http://schemas.microsoft.com/office/drawing/2014/main" id="{871EB32F-15D7-4731-BB6D-BAE45E4797F4}"/>
            </a:ext>
          </a:extLst>
        </xdr:cNvPr>
        <xdr:cNvSpPr/>
      </xdr:nvSpPr>
      <xdr:spPr>
        <a:xfrm>
          <a:off x="6191250" y="23288625"/>
          <a:ext cx="844924" cy="810745"/>
        </a:xfrm>
        <a:prstGeom prst="ellipse">
          <a:avLst/>
        </a:prstGeom>
        <a:solidFill>
          <a:schemeClr val="accent4">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3</a:t>
          </a:r>
        </a:p>
      </xdr:txBody>
    </xdr:sp>
    <xdr:clientData/>
  </xdr:twoCellAnchor>
  <xdr:twoCellAnchor editAs="oneCell">
    <xdr:from>
      <xdr:col>13</xdr:col>
      <xdr:colOff>342900</xdr:colOff>
      <xdr:row>122</xdr:row>
      <xdr:rowOff>131421</xdr:rowOff>
    </xdr:from>
    <xdr:to>
      <xdr:col>20</xdr:col>
      <xdr:colOff>419100</xdr:colOff>
      <xdr:row>127</xdr:row>
      <xdr:rowOff>181264</xdr:rowOff>
    </xdr:to>
    <xdr:pic>
      <xdr:nvPicPr>
        <xdr:cNvPr id="13" name="Picture 12">
          <a:extLst>
            <a:ext uri="{FF2B5EF4-FFF2-40B4-BE49-F238E27FC236}">
              <a16:creationId xmlns:a16="http://schemas.microsoft.com/office/drawing/2014/main" id="{B3E368EE-4038-4C09-8E39-930CB3381858}"/>
            </a:ext>
          </a:extLst>
        </xdr:cNvPr>
        <xdr:cNvPicPr>
          <a:picLocks noChangeAspect="1"/>
        </xdr:cNvPicPr>
      </xdr:nvPicPr>
      <xdr:blipFill rotWithShape="1">
        <a:blip xmlns:r="http://schemas.openxmlformats.org/officeDocument/2006/relationships" r:embed="rId8"/>
        <a:srcRect t="8114"/>
        <a:stretch/>
      </xdr:blipFill>
      <xdr:spPr>
        <a:xfrm>
          <a:off x="9296400" y="24305871"/>
          <a:ext cx="4343400" cy="1002343"/>
        </a:xfrm>
        <a:prstGeom prst="rect">
          <a:avLst/>
        </a:prstGeom>
      </xdr:spPr>
    </xdr:pic>
    <xdr:clientData/>
  </xdr:twoCellAnchor>
  <xdr:twoCellAnchor>
    <xdr:from>
      <xdr:col>15</xdr:col>
      <xdr:colOff>47625</xdr:colOff>
      <xdr:row>120</xdr:row>
      <xdr:rowOff>9525</xdr:rowOff>
    </xdr:from>
    <xdr:to>
      <xdr:col>15</xdr:col>
      <xdr:colOff>47625</xdr:colOff>
      <xdr:row>123</xdr:row>
      <xdr:rowOff>38100</xdr:rowOff>
    </xdr:to>
    <xdr:cxnSp macro="">
      <xdr:nvCxnSpPr>
        <xdr:cNvPr id="17" name="Straight Arrow Connector 16">
          <a:extLst>
            <a:ext uri="{FF2B5EF4-FFF2-40B4-BE49-F238E27FC236}">
              <a16:creationId xmlns:a16="http://schemas.microsoft.com/office/drawing/2014/main" id="{0CA05CA6-A799-46C4-984F-61CC13881ECB}"/>
            </a:ext>
          </a:extLst>
        </xdr:cNvPr>
        <xdr:cNvCxnSpPr/>
      </xdr:nvCxnSpPr>
      <xdr:spPr>
        <a:xfrm>
          <a:off x="10220325" y="23802975"/>
          <a:ext cx="0" cy="600075"/>
        </a:xfrm>
        <a:prstGeom prst="straightConnector1">
          <a:avLst/>
        </a:prstGeom>
        <a:ln w="1174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28575</xdr:colOff>
      <xdr:row>46</xdr:row>
      <xdr:rowOff>137014</xdr:rowOff>
    </xdr:from>
    <xdr:to>
      <xdr:col>27</xdr:col>
      <xdr:colOff>449921</xdr:colOff>
      <xdr:row>59</xdr:row>
      <xdr:rowOff>38532</xdr:rowOff>
    </xdr:to>
    <xdr:pic>
      <xdr:nvPicPr>
        <xdr:cNvPr id="4" name="Picture 3">
          <a:extLst>
            <a:ext uri="{FF2B5EF4-FFF2-40B4-BE49-F238E27FC236}">
              <a16:creationId xmlns:a16="http://schemas.microsoft.com/office/drawing/2014/main" id="{30E2E882-A6EC-4DEA-8885-4A05A40060E2}"/>
            </a:ext>
          </a:extLst>
        </xdr:cNvPr>
        <xdr:cNvPicPr>
          <a:picLocks noChangeAspect="1"/>
        </xdr:cNvPicPr>
      </xdr:nvPicPr>
      <xdr:blipFill rotWithShape="1">
        <a:blip xmlns:r="http://schemas.openxmlformats.org/officeDocument/2006/relationships" r:embed="rId9"/>
        <a:srcRect l="2311"/>
        <a:stretch/>
      </xdr:blipFill>
      <xdr:spPr>
        <a:xfrm>
          <a:off x="5934075" y="9528664"/>
          <a:ext cx="12079946" cy="2378018"/>
        </a:xfrm>
        <a:prstGeom prst="rect">
          <a:avLst/>
        </a:prstGeom>
      </xdr:spPr>
    </xdr:pic>
    <xdr:clientData/>
  </xdr:twoCellAnchor>
  <xdr:twoCellAnchor>
    <xdr:from>
      <xdr:col>11</xdr:col>
      <xdr:colOff>457200</xdr:colOff>
      <xdr:row>142</xdr:row>
      <xdr:rowOff>66675</xdr:rowOff>
    </xdr:from>
    <xdr:to>
      <xdr:col>12</xdr:col>
      <xdr:colOff>266700</xdr:colOff>
      <xdr:row>145</xdr:row>
      <xdr:rowOff>66675</xdr:rowOff>
    </xdr:to>
    <xdr:sp macro="" textlink="">
      <xdr:nvSpPr>
        <xdr:cNvPr id="32" name="Arrow: Left 31">
          <a:extLst>
            <a:ext uri="{FF2B5EF4-FFF2-40B4-BE49-F238E27FC236}">
              <a16:creationId xmlns:a16="http://schemas.microsoft.com/office/drawing/2014/main" id="{FFF1BCCA-51CB-4325-B5D7-9F05C6AEAEB7}"/>
            </a:ext>
          </a:extLst>
        </xdr:cNvPr>
        <xdr:cNvSpPr/>
      </xdr:nvSpPr>
      <xdr:spPr>
        <a:xfrm rot="16200000">
          <a:off x="8115300" y="28222575"/>
          <a:ext cx="571500" cy="419100"/>
        </a:xfrm>
        <a:prstGeom prst="leftArrow">
          <a:avLst/>
        </a:prstGeom>
        <a:solidFill>
          <a:schemeClr val="accent4">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editAs="oneCell">
    <xdr:from>
      <xdr:col>8</xdr:col>
      <xdr:colOff>9525</xdr:colOff>
      <xdr:row>145</xdr:row>
      <xdr:rowOff>85240</xdr:rowOff>
    </xdr:from>
    <xdr:to>
      <xdr:col>28</xdr:col>
      <xdr:colOff>125939</xdr:colOff>
      <xdr:row>170</xdr:row>
      <xdr:rowOff>172277</xdr:rowOff>
    </xdr:to>
    <xdr:pic>
      <xdr:nvPicPr>
        <xdr:cNvPr id="24" name="Picture 23">
          <a:extLst>
            <a:ext uri="{FF2B5EF4-FFF2-40B4-BE49-F238E27FC236}">
              <a16:creationId xmlns:a16="http://schemas.microsoft.com/office/drawing/2014/main" id="{5D156628-765E-480E-AE54-5F5432A053F3}"/>
            </a:ext>
          </a:extLst>
        </xdr:cNvPr>
        <xdr:cNvPicPr>
          <a:picLocks noChangeAspect="1"/>
        </xdr:cNvPicPr>
      </xdr:nvPicPr>
      <xdr:blipFill>
        <a:blip xmlns:r="http://schemas.openxmlformats.org/officeDocument/2006/relationships" r:embed="rId10"/>
        <a:stretch>
          <a:fillRect/>
        </a:stretch>
      </xdr:blipFill>
      <xdr:spPr>
        <a:xfrm>
          <a:off x="5915025" y="28736440"/>
          <a:ext cx="12384614" cy="4849537"/>
        </a:xfrm>
        <a:prstGeom prst="rect">
          <a:avLst/>
        </a:prstGeom>
      </xdr:spPr>
    </xdr:pic>
    <xdr:clientData/>
  </xdr:twoCellAnchor>
  <xdr:twoCellAnchor>
    <xdr:from>
      <xdr:col>18</xdr:col>
      <xdr:colOff>400050</xdr:colOff>
      <xdr:row>142</xdr:row>
      <xdr:rowOff>28575</xdr:rowOff>
    </xdr:from>
    <xdr:to>
      <xdr:col>19</xdr:col>
      <xdr:colOff>209550</xdr:colOff>
      <xdr:row>145</xdr:row>
      <xdr:rowOff>28575</xdr:rowOff>
    </xdr:to>
    <xdr:sp macro="" textlink="">
      <xdr:nvSpPr>
        <xdr:cNvPr id="34" name="Arrow: Left 33">
          <a:extLst>
            <a:ext uri="{FF2B5EF4-FFF2-40B4-BE49-F238E27FC236}">
              <a16:creationId xmlns:a16="http://schemas.microsoft.com/office/drawing/2014/main" id="{75630C6C-AA52-4EE3-B550-BE0E041EF36C}"/>
            </a:ext>
          </a:extLst>
        </xdr:cNvPr>
        <xdr:cNvSpPr/>
      </xdr:nvSpPr>
      <xdr:spPr>
        <a:xfrm rot="16200000">
          <a:off x="12325350" y="28184475"/>
          <a:ext cx="571500" cy="419100"/>
        </a:xfrm>
        <a:prstGeom prst="leftArrow">
          <a:avLst/>
        </a:prstGeom>
        <a:solidFill>
          <a:schemeClr val="accent4">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24</xdr:col>
      <xdr:colOff>542925</xdr:colOff>
      <xdr:row>142</xdr:row>
      <xdr:rowOff>28575</xdr:rowOff>
    </xdr:from>
    <xdr:to>
      <xdr:col>25</xdr:col>
      <xdr:colOff>352425</xdr:colOff>
      <xdr:row>145</xdr:row>
      <xdr:rowOff>28575</xdr:rowOff>
    </xdr:to>
    <xdr:sp macro="" textlink="">
      <xdr:nvSpPr>
        <xdr:cNvPr id="35" name="Arrow: Left 34">
          <a:extLst>
            <a:ext uri="{FF2B5EF4-FFF2-40B4-BE49-F238E27FC236}">
              <a16:creationId xmlns:a16="http://schemas.microsoft.com/office/drawing/2014/main" id="{46D69586-957E-4941-B641-40E98FAFD03D}"/>
            </a:ext>
          </a:extLst>
        </xdr:cNvPr>
        <xdr:cNvSpPr/>
      </xdr:nvSpPr>
      <xdr:spPr>
        <a:xfrm rot="16200000">
          <a:off x="16202025" y="28184475"/>
          <a:ext cx="571500" cy="419100"/>
        </a:xfrm>
        <a:prstGeom prst="leftArrow">
          <a:avLst/>
        </a:prstGeom>
        <a:solidFill>
          <a:schemeClr val="accent4">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8</xdr:row>
      <xdr:rowOff>200024</xdr:rowOff>
    </xdr:from>
    <xdr:to>
      <xdr:col>3</xdr:col>
      <xdr:colOff>876300</xdr:colOff>
      <xdr:row>11</xdr:row>
      <xdr:rowOff>85724</xdr:rowOff>
    </xdr:to>
    <xdr:sp macro="" textlink="">
      <xdr:nvSpPr>
        <xdr:cNvPr id="2" name="Oval 1">
          <a:extLst>
            <a:ext uri="{FF2B5EF4-FFF2-40B4-BE49-F238E27FC236}">
              <a16:creationId xmlns:a16="http://schemas.microsoft.com/office/drawing/2014/main" id="{BB467064-01DF-4891-BF41-4B2364CD3130}"/>
            </a:ext>
          </a:extLst>
        </xdr:cNvPr>
        <xdr:cNvSpPr/>
      </xdr:nvSpPr>
      <xdr:spPr>
        <a:xfrm>
          <a:off x="2800350" y="2143124"/>
          <a:ext cx="828675" cy="771525"/>
        </a:xfrm>
        <a:prstGeom prst="ellipse">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1</a:t>
          </a:r>
        </a:p>
      </xdr:txBody>
    </xdr:sp>
    <xdr:clientData/>
  </xdr:twoCellAnchor>
  <xdr:twoCellAnchor>
    <xdr:from>
      <xdr:col>3</xdr:col>
      <xdr:colOff>19050</xdr:colOff>
      <xdr:row>25</xdr:row>
      <xdr:rowOff>57150</xdr:rowOff>
    </xdr:from>
    <xdr:to>
      <xdr:col>3</xdr:col>
      <xdr:colOff>847725</xdr:colOff>
      <xdr:row>27</xdr:row>
      <xdr:rowOff>161925</xdr:rowOff>
    </xdr:to>
    <xdr:sp macro="" textlink="">
      <xdr:nvSpPr>
        <xdr:cNvPr id="4" name="Oval 3">
          <a:extLst>
            <a:ext uri="{FF2B5EF4-FFF2-40B4-BE49-F238E27FC236}">
              <a16:creationId xmlns:a16="http://schemas.microsoft.com/office/drawing/2014/main" id="{D86C4314-60A7-4F70-B9FF-95FF385D52CB}"/>
            </a:ext>
          </a:extLst>
        </xdr:cNvPr>
        <xdr:cNvSpPr/>
      </xdr:nvSpPr>
      <xdr:spPr>
        <a:xfrm>
          <a:off x="2771775" y="7800975"/>
          <a:ext cx="828675" cy="771525"/>
        </a:xfrm>
        <a:prstGeom prst="ellipse">
          <a:avLst/>
        </a:prstGeom>
        <a:solidFill>
          <a:schemeClr val="accent4">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1</a:t>
          </a:r>
        </a:p>
      </xdr:txBody>
    </xdr:sp>
    <xdr:clientData/>
  </xdr:twoCellAnchor>
  <xdr:twoCellAnchor>
    <xdr:from>
      <xdr:col>4</xdr:col>
      <xdr:colOff>1123950</xdr:colOff>
      <xdr:row>6</xdr:row>
      <xdr:rowOff>57150</xdr:rowOff>
    </xdr:from>
    <xdr:to>
      <xdr:col>4</xdr:col>
      <xdr:colOff>1600200</xdr:colOff>
      <xdr:row>9</xdr:row>
      <xdr:rowOff>47625</xdr:rowOff>
    </xdr:to>
    <xdr:sp macro="" textlink="">
      <xdr:nvSpPr>
        <xdr:cNvPr id="5" name="Arrow: Down 4">
          <a:extLst>
            <a:ext uri="{FF2B5EF4-FFF2-40B4-BE49-F238E27FC236}">
              <a16:creationId xmlns:a16="http://schemas.microsoft.com/office/drawing/2014/main" id="{FD771D2B-2638-49D3-81F0-865A565CE718}"/>
            </a:ext>
          </a:extLst>
        </xdr:cNvPr>
        <xdr:cNvSpPr/>
      </xdr:nvSpPr>
      <xdr:spPr>
        <a:xfrm>
          <a:off x="6515100" y="1571625"/>
          <a:ext cx="476250" cy="657225"/>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3</xdr:col>
      <xdr:colOff>38100</xdr:colOff>
      <xdr:row>12</xdr:row>
      <xdr:rowOff>323850</xdr:rowOff>
    </xdr:from>
    <xdr:to>
      <xdr:col>3</xdr:col>
      <xdr:colOff>866775</xdr:colOff>
      <xdr:row>14</xdr:row>
      <xdr:rowOff>295275</xdr:rowOff>
    </xdr:to>
    <xdr:sp macro="" textlink="">
      <xdr:nvSpPr>
        <xdr:cNvPr id="6" name="Oval 5">
          <a:extLst>
            <a:ext uri="{FF2B5EF4-FFF2-40B4-BE49-F238E27FC236}">
              <a16:creationId xmlns:a16="http://schemas.microsoft.com/office/drawing/2014/main" id="{5E26B5CA-7D67-4805-83BE-887C2CE8616B}"/>
            </a:ext>
          </a:extLst>
        </xdr:cNvPr>
        <xdr:cNvSpPr/>
      </xdr:nvSpPr>
      <xdr:spPr>
        <a:xfrm>
          <a:off x="2790825" y="3571875"/>
          <a:ext cx="828675" cy="771525"/>
        </a:xfrm>
        <a:prstGeom prst="ellipse">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is-IS" sz="5000"/>
            <a:t>2</a:t>
          </a:r>
        </a:p>
      </xdr:txBody>
    </xdr:sp>
    <xdr:clientData/>
  </xdr:twoCellAnchor>
  <xdr:twoCellAnchor>
    <xdr:from>
      <xdr:col>6</xdr:col>
      <xdr:colOff>962024</xdr:colOff>
      <xdr:row>30</xdr:row>
      <xdr:rowOff>219073</xdr:rowOff>
    </xdr:from>
    <xdr:to>
      <xdr:col>12</xdr:col>
      <xdr:colOff>95250</xdr:colOff>
      <xdr:row>35</xdr:row>
      <xdr:rowOff>142874</xdr:rowOff>
    </xdr:to>
    <xdr:sp macro="" textlink="">
      <xdr:nvSpPr>
        <xdr:cNvPr id="3" name="TextBox 2">
          <a:extLst>
            <a:ext uri="{FF2B5EF4-FFF2-40B4-BE49-F238E27FC236}">
              <a16:creationId xmlns:a16="http://schemas.microsoft.com/office/drawing/2014/main" id="{66866C8C-3404-45CE-BD89-4F35F2C0D822}"/>
            </a:ext>
          </a:extLst>
        </xdr:cNvPr>
        <xdr:cNvSpPr txBox="1"/>
      </xdr:nvSpPr>
      <xdr:spPr>
        <a:xfrm>
          <a:off x="11153774" y="9248773"/>
          <a:ext cx="5286376" cy="14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is-IS" sz="1100">
              <a:solidFill>
                <a:schemeClr val="dk1"/>
              </a:solidFill>
              <a:effectLst/>
              <a:latin typeface="+mn-lt"/>
              <a:ea typeface="+mn-ea"/>
              <a:cs typeface="+mn-cs"/>
            </a:rPr>
            <a:t>*</a:t>
          </a:r>
          <a:r>
            <a:rPr lang="is-IS" sz="1100" u="sng">
              <a:solidFill>
                <a:schemeClr val="dk1"/>
              </a:solidFill>
              <a:effectLst/>
              <a:latin typeface="+mn-lt"/>
              <a:ea typeface="+mn-ea"/>
              <a:cs typeface="+mn-cs"/>
            </a:rPr>
            <a:t>Unnin breytileg yfirvinna</a:t>
          </a:r>
          <a:r>
            <a:rPr lang="is-IS" sz="1100">
              <a:solidFill>
                <a:schemeClr val="dk1"/>
              </a:solidFill>
              <a:effectLst/>
              <a:latin typeface="+mn-lt"/>
              <a:ea typeface="+mn-ea"/>
              <a:cs typeface="+mn-cs"/>
            </a:rPr>
            <a:t> er tilfallandi yfirvinna þar sem kallað er út á aukavaktir (styttri og lengri) sem og þegar starfsfólk þarf að vera lengur í lok vaktar og fær greidda yfirvinnu. Unninni breytilegri yfirvinnu fylgir almennt viðvera á vinnustað.</a:t>
          </a:r>
        </a:p>
        <a:p>
          <a:pPr lvl="0"/>
          <a:r>
            <a:rPr lang="is-IS" sz="1100">
              <a:solidFill>
                <a:schemeClr val="dk1"/>
              </a:solidFill>
              <a:effectLst/>
              <a:latin typeface="+mn-lt"/>
              <a:ea typeface="+mn-ea"/>
              <a:cs typeface="+mn-cs"/>
            </a:rPr>
            <a:t> </a:t>
          </a:r>
        </a:p>
        <a:p>
          <a:pPr lvl="0"/>
          <a:r>
            <a:rPr lang="is-IS" sz="1100">
              <a:solidFill>
                <a:schemeClr val="dk1"/>
              </a:solidFill>
              <a:effectLst/>
              <a:latin typeface="+mn-lt"/>
              <a:ea typeface="+mn-ea"/>
              <a:cs typeface="+mn-cs"/>
            </a:rPr>
            <a:t>**</a:t>
          </a:r>
          <a:r>
            <a:rPr lang="is-IS" sz="1100" u="sng">
              <a:solidFill>
                <a:schemeClr val="dk1"/>
              </a:solidFill>
              <a:effectLst/>
              <a:latin typeface="+mn-lt"/>
              <a:ea typeface="+mn-ea"/>
              <a:cs typeface="+mn-cs"/>
            </a:rPr>
            <a:t>Aðrir aukatímar</a:t>
          </a:r>
          <a:r>
            <a:rPr lang="is-IS" sz="1100">
              <a:solidFill>
                <a:schemeClr val="dk1"/>
              </a:solidFill>
              <a:effectLst/>
              <a:latin typeface="+mn-lt"/>
              <a:ea typeface="+mn-ea"/>
              <a:cs typeface="+mn-cs"/>
            </a:rPr>
            <a:t> eru tímar sem greiddir eru í yfirvinnu þar sem viðvera er ekki skilyrði. </a:t>
          </a:r>
        </a:p>
        <a:p>
          <a:endParaRPr lang="is-I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28575</xdr:colOff>
      <xdr:row>13</xdr:row>
      <xdr:rowOff>95249</xdr:rowOff>
    </xdr:from>
    <xdr:to>
      <xdr:col>39</xdr:col>
      <xdr:colOff>142875</xdr:colOff>
      <xdr:row>17</xdr:row>
      <xdr:rowOff>142874</xdr:rowOff>
    </xdr:to>
    <xdr:sp macro="" textlink="">
      <xdr:nvSpPr>
        <xdr:cNvPr id="4" name="Arrow: Striped Right 3">
          <a:extLst>
            <a:ext uri="{FF2B5EF4-FFF2-40B4-BE49-F238E27FC236}">
              <a16:creationId xmlns:a16="http://schemas.microsoft.com/office/drawing/2014/main" id="{65DBF683-7DCB-4369-9B39-F9DD13652BF3}"/>
            </a:ext>
          </a:extLst>
        </xdr:cNvPr>
        <xdr:cNvSpPr/>
      </xdr:nvSpPr>
      <xdr:spPr>
        <a:xfrm>
          <a:off x="15420975" y="3705224"/>
          <a:ext cx="1333500"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37</xdr:col>
      <xdr:colOff>47625</xdr:colOff>
      <xdr:row>29</xdr:row>
      <xdr:rowOff>76200</xdr:rowOff>
    </xdr:from>
    <xdr:to>
      <xdr:col>39</xdr:col>
      <xdr:colOff>190500</xdr:colOff>
      <xdr:row>33</xdr:row>
      <xdr:rowOff>123825</xdr:rowOff>
    </xdr:to>
    <xdr:sp macro="" textlink="">
      <xdr:nvSpPr>
        <xdr:cNvPr id="5" name="Arrow: Striped Right 4">
          <a:extLst>
            <a:ext uri="{FF2B5EF4-FFF2-40B4-BE49-F238E27FC236}">
              <a16:creationId xmlns:a16="http://schemas.microsoft.com/office/drawing/2014/main" id="{B919DD68-C976-4206-8473-5F6C52F89168}"/>
            </a:ext>
          </a:extLst>
        </xdr:cNvPr>
        <xdr:cNvSpPr/>
      </xdr:nvSpPr>
      <xdr:spPr>
        <a:xfrm>
          <a:off x="15440025" y="6781800"/>
          <a:ext cx="1362075"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37</xdr:col>
      <xdr:colOff>28575</xdr:colOff>
      <xdr:row>45</xdr:row>
      <xdr:rowOff>85725</xdr:rowOff>
    </xdr:from>
    <xdr:to>
      <xdr:col>39</xdr:col>
      <xdr:colOff>161925</xdr:colOff>
      <xdr:row>49</xdr:row>
      <xdr:rowOff>133350</xdr:rowOff>
    </xdr:to>
    <xdr:sp macro="" textlink="">
      <xdr:nvSpPr>
        <xdr:cNvPr id="6" name="Arrow: Striped Right 5">
          <a:extLst>
            <a:ext uri="{FF2B5EF4-FFF2-40B4-BE49-F238E27FC236}">
              <a16:creationId xmlns:a16="http://schemas.microsoft.com/office/drawing/2014/main" id="{D3C86D32-B787-4C7D-B5AB-DFF82A535BFC}"/>
            </a:ext>
          </a:extLst>
        </xdr:cNvPr>
        <xdr:cNvSpPr/>
      </xdr:nvSpPr>
      <xdr:spPr>
        <a:xfrm>
          <a:off x="13658850" y="9534525"/>
          <a:ext cx="1352550"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54</xdr:col>
      <xdr:colOff>9524</xdr:colOff>
      <xdr:row>13</xdr:row>
      <xdr:rowOff>123824</xdr:rowOff>
    </xdr:from>
    <xdr:to>
      <xdr:col>55</xdr:col>
      <xdr:colOff>514348</xdr:colOff>
      <xdr:row>17</xdr:row>
      <xdr:rowOff>171449</xdr:rowOff>
    </xdr:to>
    <xdr:sp macro="" textlink="">
      <xdr:nvSpPr>
        <xdr:cNvPr id="7" name="Arrow: Striped Right 6">
          <a:extLst>
            <a:ext uri="{FF2B5EF4-FFF2-40B4-BE49-F238E27FC236}">
              <a16:creationId xmlns:a16="http://schemas.microsoft.com/office/drawing/2014/main" id="{F3C9C64F-C4E2-40E7-A304-46AD9DEF8F94}"/>
            </a:ext>
          </a:extLst>
        </xdr:cNvPr>
        <xdr:cNvSpPr/>
      </xdr:nvSpPr>
      <xdr:spPr>
        <a:xfrm rot="10800000">
          <a:off x="22145624" y="3381374"/>
          <a:ext cx="1114424"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54</xdr:col>
      <xdr:colOff>142874</xdr:colOff>
      <xdr:row>29</xdr:row>
      <xdr:rowOff>104773</xdr:rowOff>
    </xdr:from>
    <xdr:to>
      <xdr:col>55</xdr:col>
      <xdr:colOff>514347</xdr:colOff>
      <xdr:row>33</xdr:row>
      <xdr:rowOff>152398</xdr:rowOff>
    </xdr:to>
    <xdr:sp macro="" textlink="">
      <xdr:nvSpPr>
        <xdr:cNvPr id="8" name="Arrow: Striped Right 7">
          <a:extLst>
            <a:ext uri="{FF2B5EF4-FFF2-40B4-BE49-F238E27FC236}">
              <a16:creationId xmlns:a16="http://schemas.microsoft.com/office/drawing/2014/main" id="{1671E604-4518-40CC-8461-FBEA987F706C}"/>
            </a:ext>
          </a:extLst>
        </xdr:cNvPr>
        <xdr:cNvSpPr/>
      </xdr:nvSpPr>
      <xdr:spPr>
        <a:xfrm rot="10800000">
          <a:off x="22278974" y="6457948"/>
          <a:ext cx="981073"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54</xdr:col>
      <xdr:colOff>171449</xdr:colOff>
      <xdr:row>45</xdr:row>
      <xdr:rowOff>104774</xdr:rowOff>
    </xdr:from>
    <xdr:to>
      <xdr:col>55</xdr:col>
      <xdr:colOff>514348</xdr:colOff>
      <xdr:row>49</xdr:row>
      <xdr:rowOff>152399</xdr:rowOff>
    </xdr:to>
    <xdr:sp macro="" textlink="">
      <xdr:nvSpPr>
        <xdr:cNvPr id="9" name="Arrow: Striped Right 8">
          <a:extLst>
            <a:ext uri="{FF2B5EF4-FFF2-40B4-BE49-F238E27FC236}">
              <a16:creationId xmlns:a16="http://schemas.microsoft.com/office/drawing/2014/main" id="{A3172AD4-A6B6-4DB2-A910-2618FEE0A6B3}"/>
            </a:ext>
          </a:extLst>
        </xdr:cNvPr>
        <xdr:cNvSpPr/>
      </xdr:nvSpPr>
      <xdr:spPr>
        <a:xfrm rot="10800000">
          <a:off x="22307549" y="9553574"/>
          <a:ext cx="952499"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11</xdr:col>
      <xdr:colOff>209550</xdr:colOff>
      <xdr:row>16</xdr:row>
      <xdr:rowOff>66675</xdr:rowOff>
    </xdr:from>
    <xdr:to>
      <xdr:col>12</xdr:col>
      <xdr:colOff>104775</xdr:colOff>
      <xdr:row>18</xdr:row>
      <xdr:rowOff>0</xdr:rowOff>
    </xdr:to>
    <xdr:sp macro="" textlink="">
      <xdr:nvSpPr>
        <xdr:cNvPr id="2" name="Arrow: Left 1">
          <a:extLst>
            <a:ext uri="{FF2B5EF4-FFF2-40B4-BE49-F238E27FC236}">
              <a16:creationId xmlns:a16="http://schemas.microsoft.com/office/drawing/2014/main" id="{8177774C-E8A4-4016-9837-6D683A24356A}"/>
            </a:ext>
          </a:extLst>
        </xdr:cNvPr>
        <xdr:cNvSpPr/>
      </xdr:nvSpPr>
      <xdr:spPr>
        <a:xfrm>
          <a:off x="4819650" y="3943350"/>
          <a:ext cx="504825" cy="314325"/>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24</xdr:col>
      <xdr:colOff>180975</xdr:colOff>
      <xdr:row>16</xdr:row>
      <xdr:rowOff>114300</xdr:rowOff>
    </xdr:from>
    <xdr:to>
      <xdr:col>25</xdr:col>
      <xdr:colOff>76200</xdr:colOff>
      <xdr:row>18</xdr:row>
      <xdr:rowOff>47625</xdr:rowOff>
    </xdr:to>
    <xdr:sp macro="" textlink="">
      <xdr:nvSpPr>
        <xdr:cNvPr id="10" name="Arrow: Left 9">
          <a:extLst>
            <a:ext uri="{FF2B5EF4-FFF2-40B4-BE49-F238E27FC236}">
              <a16:creationId xmlns:a16="http://schemas.microsoft.com/office/drawing/2014/main" id="{C38A8D06-5DCB-471A-9C2D-62571C3F952C}"/>
            </a:ext>
          </a:extLst>
        </xdr:cNvPr>
        <xdr:cNvSpPr/>
      </xdr:nvSpPr>
      <xdr:spPr>
        <a:xfrm>
          <a:off x="10115550" y="3990975"/>
          <a:ext cx="504825" cy="314325"/>
        </a:xfrm>
        <a:prstGeom prst="lef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428625</xdr:colOff>
      <xdr:row>4</xdr:row>
      <xdr:rowOff>638175</xdr:rowOff>
    </xdr:from>
    <xdr:to>
      <xdr:col>12</xdr:col>
      <xdr:colOff>971549</xdr:colOff>
      <xdr:row>5</xdr:row>
      <xdr:rowOff>304799</xdr:rowOff>
    </xdr:to>
    <xdr:sp macro="" textlink="">
      <xdr:nvSpPr>
        <xdr:cNvPr id="11" name="Arrow: Down 10">
          <a:extLst>
            <a:ext uri="{FF2B5EF4-FFF2-40B4-BE49-F238E27FC236}">
              <a16:creationId xmlns:a16="http://schemas.microsoft.com/office/drawing/2014/main" id="{687A4177-5195-4141-823F-8A16C2A5887C}"/>
            </a:ext>
          </a:extLst>
        </xdr:cNvPr>
        <xdr:cNvSpPr/>
      </xdr:nvSpPr>
      <xdr:spPr>
        <a:xfrm>
          <a:off x="8486775" y="2105025"/>
          <a:ext cx="542924" cy="419099"/>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6</xdr:col>
      <xdr:colOff>942975</xdr:colOff>
      <xdr:row>0</xdr:row>
      <xdr:rowOff>361950</xdr:rowOff>
    </xdr:from>
    <xdr:to>
      <xdr:col>10</xdr:col>
      <xdr:colOff>609600</xdr:colOff>
      <xdr:row>4</xdr:row>
      <xdr:rowOff>171449</xdr:rowOff>
    </xdr:to>
    <xdr:sp macro="" textlink="">
      <xdr:nvSpPr>
        <xdr:cNvPr id="18" name="Oval 17">
          <a:extLst>
            <a:ext uri="{FF2B5EF4-FFF2-40B4-BE49-F238E27FC236}">
              <a16:creationId xmlns:a16="http://schemas.microsoft.com/office/drawing/2014/main" id="{FB92ABE2-AF23-4088-B9B9-902E96638EE9}"/>
            </a:ext>
            <a:ext uri="{C183D7F6-B498-43B3-948B-1728B52AA6E4}">
              <adec:decorative xmlns:adec="http://schemas.microsoft.com/office/drawing/2017/decorative" val="0"/>
            </a:ext>
          </a:extLst>
        </xdr:cNvPr>
        <xdr:cNvSpPr/>
      </xdr:nvSpPr>
      <xdr:spPr>
        <a:xfrm>
          <a:off x="8305800" y="361950"/>
          <a:ext cx="1400175" cy="1390649"/>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s-IS" sz="2000" b="1">
              <a:solidFill>
                <a:schemeClr val="accent6">
                  <a:lumMod val="50000"/>
                </a:schemeClr>
              </a:solidFill>
            </a:rPr>
            <a:t>+</a:t>
          </a:r>
        </a:p>
        <a:p>
          <a:pPr algn="ctr"/>
          <a:r>
            <a:rPr lang="is-IS" sz="1200" b="1">
              <a:solidFill>
                <a:schemeClr val="accent6">
                  <a:lumMod val="50000"/>
                </a:schemeClr>
              </a:solidFill>
            </a:rPr>
            <a:t>VINNUSKIL</a:t>
          </a:r>
          <a:endParaRPr lang="is-IS" sz="1400" b="1">
            <a:solidFill>
              <a:schemeClr val="accent6">
                <a:lumMod val="50000"/>
              </a:schemeClr>
            </a:solidFill>
          </a:endParaRPr>
        </a:p>
        <a:p>
          <a:pPr algn="ctr"/>
          <a:r>
            <a:rPr lang="is-IS" sz="2000" b="1">
              <a:solidFill>
                <a:schemeClr val="accent6">
                  <a:lumMod val="50000"/>
                </a:schemeClr>
              </a:solidFill>
            </a:rPr>
            <a:t>-</a:t>
          </a:r>
        </a:p>
      </xdr:txBody>
    </xdr:sp>
    <xdr:clientData/>
  </xdr:twoCellAnchor>
  <xdr:twoCellAnchor>
    <xdr:from>
      <xdr:col>16</xdr:col>
      <xdr:colOff>190500</xdr:colOff>
      <xdr:row>1</xdr:row>
      <xdr:rowOff>180974</xdr:rowOff>
    </xdr:from>
    <xdr:to>
      <xdr:col>16</xdr:col>
      <xdr:colOff>1047750</xdr:colOff>
      <xdr:row>3</xdr:row>
      <xdr:rowOff>257174</xdr:rowOff>
    </xdr:to>
    <xdr:sp macro="" textlink="">
      <xdr:nvSpPr>
        <xdr:cNvPr id="22" name="Equals 21">
          <a:extLst>
            <a:ext uri="{FF2B5EF4-FFF2-40B4-BE49-F238E27FC236}">
              <a16:creationId xmlns:a16="http://schemas.microsoft.com/office/drawing/2014/main" id="{E07C35A9-DE3E-4FBE-A5F7-52E34ECA4C49}"/>
            </a:ext>
          </a:extLst>
        </xdr:cNvPr>
        <xdr:cNvSpPr/>
      </xdr:nvSpPr>
      <xdr:spPr>
        <a:xfrm>
          <a:off x="11239500" y="638174"/>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11</xdr:col>
      <xdr:colOff>228601</xdr:colOff>
      <xdr:row>2</xdr:row>
      <xdr:rowOff>19049</xdr:rowOff>
    </xdr:from>
    <xdr:to>
      <xdr:col>11</xdr:col>
      <xdr:colOff>1047751</xdr:colOff>
      <xdr:row>4</xdr:row>
      <xdr:rowOff>123824</xdr:rowOff>
    </xdr:to>
    <xdr:sp macro="" textlink="">
      <xdr:nvSpPr>
        <xdr:cNvPr id="3" name="Division Sign 2">
          <a:extLst>
            <a:ext uri="{FF2B5EF4-FFF2-40B4-BE49-F238E27FC236}">
              <a16:creationId xmlns:a16="http://schemas.microsoft.com/office/drawing/2014/main" id="{72A49F95-69E8-4823-A9C0-E9EB9CCB1A58}"/>
            </a:ext>
          </a:extLst>
        </xdr:cNvPr>
        <xdr:cNvSpPr/>
      </xdr:nvSpPr>
      <xdr:spPr>
        <a:xfrm>
          <a:off x="10534651" y="1047749"/>
          <a:ext cx="819150" cy="523875"/>
        </a:xfrm>
        <a:prstGeom prst="mathDivid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21</xdr:col>
      <xdr:colOff>76200</xdr:colOff>
      <xdr:row>0</xdr:row>
      <xdr:rowOff>142875</xdr:rowOff>
    </xdr:from>
    <xdr:to>
      <xdr:col>21</xdr:col>
      <xdr:colOff>1019175</xdr:colOff>
      <xdr:row>3</xdr:row>
      <xdr:rowOff>57150</xdr:rowOff>
    </xdr:to>
    <xdr:sp macro="" textlink="">
      <xdr:nvSpPr>
        <xdr:cNvPr id="4" name="Plus Sign 3">
          <a:extLst>
            <a:ext uri="{FF2B5EF4-FFF2-40B4-BE49-F238E27FC236}">
              <a16:creationId xmlns:a16="http://schemas.microsoft.com/office/drawing/2014/main" id="{B4C50772-C020-4885-8BDB-CB182395B645}"/>
            </a:ext>
          </a:extLst>
        </xdr:cNvPr>
        <xdr:cNvSpPr/>
      </xdr:nvSpPr>
      <xdr:spPr>
        <a:xfrm>
          <a:off x="15230475" y="142875"/>
          <a:ext cx="942975" cy="914400"/>
        </a:xfrm>
        <a:prstGeom prst="mathPlu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63</xdr:col>
      <xdr:colOff>740867</xdr:colOff>
      <xdr:row>0</xdr:row>
      <xdr:rowOff>206986</xdr:rowOff>
    </xdr:from>
    <xdr:to>
      <xdr:col>64</xdr:col>
      <xdr:colOff>521314</xdr:colOff>
      <xdr:row>1</xdr:row>
      <xdr:rowOff>372059</xdr:rowOff>
    </xdr:to>
    <xdr:grpSp>
      <xdr:nvGrpSpPr>
        <xdr:cNvPr id="21" name="Group 20">
          <a:extLst>
            <a:ext uri="{FF2B5EF4-FFF2-40B4-BE49-F238E27FC236}">
              <a16:creationId xmlns:a16="http://schemas.microsoft.com/office/drawing/2014/main" id="{179117E9-D4F5-42F5-A75A-15D78737D449}"/>
            </a:ext>
          </a:extLst>
        </xdr:cNvPr>
        <xdr:cNvGrpSpPr/>
      </xdr:nvGrpSpPr>
      <xdr:grpSpPr>
        <a:xfrm rot="359433">
          <a:off x="43079492" y="211748"/>
          <a:ext cx="975834" cy="731811"/>
          <a:chOff x="18005917" y="514579"/>
          <a:chExt cx="1226912" cy="1052023"/>
        </a:xfrm>
      </xdr:grpSpPr>
      <xdr:sp macro="" textlink="">
        <xdr:nvSpPr>
          <xdr:cNvPr id="8" name="Rectangle 7">
            <a:extLst>
              <a:ext uri="{FF2B5EF4-FFF2-40B4-BE49-F238E27FC236}">
                <a16:creationId xmlns:a16="http://schemas.microsoft.com/office/drawing/2014/main" id="{D3523F8E-067F-4C30-BE58-48408589CE5E}"/>
              </a:ext>
            </a:extLst>
          </xdr:cNvPr>
          <xdr:cNvSpPr/>
        </xdr:nvSpPr>
        <xdr:spPr>
          <a:xfrm rot="18530952">
            <a:off x="17560984" y="959512"/>
            <a:ext cx="1052023" cy="1621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17" name="Rectangle 16">
            <a:extLst>
              <a:ext uri="{FF2B5EF4-FFF2-40B4-BE49-F238E27FC236}">
                <a16:creationId xmlns:a16="http://schemas.microsoft.com/office/drawing/2014/main" id="{4FDCD5B2-0D13-4544-A59D-6AC007CA0086}"/>
              </a:ext>
            </a:extLst>
          </xdr:cNvPr>
          <xdr:cNvSpPr/>
        </xdr:nvSpPr>
        <xdr:spPr>
          <a:xfrm rot="2377479">
            <a:off x="18233173" y="822528"/>
            <a:ext cx="773008" cy="1556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13" name="Arrow: Right 12">
            <a:extLst>
              <a:ext uri="{FF2B5EF4-FFF2-40B4-BE49-F238E27FC236}">
                <a16:creationId xmlns:a16="http://schemas.microsoft.com/office/drawing/2014/main" id="{9AD36424-ED76-410F-B144-92F5260A8DCE}"/>
              </a:ext>
            </a:extLst>
          </xdr:cNvPr>
          <xdr:cNvSpPr/>
        </xdr:nvSpPr>
        <xdr:spPr>
          <a:xfrm rot="18609902">
            <a:off x="18753673" y="688615"/>
            <a:ext cx="652997" cy="305314"/>
          </a:xfrm>
          <a:prstGeom prst="right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grpSp>
    <xdr:clientData/>
  </xdr:twoCellAnchor>
  <xdr:twoCellAnchor>
    <xdr:from>
      <xdr:col>3</xdr:col>
      <xdr:colOff>962025</xdr:colOff>
      <xdr:row>5</xdr:row>
      <xdr:rowOff>0</xdr:rowOff>
    </xdr:from>
    <xdr:to>
      <xdr:col>3</xdr:col>
      <xdr:colOff>1504949</xdr:colOff>
      <xdr:row>5</xdr:row>
      <xdr:rowOff>638175</xdr:rowOff>
    </xdr:to>
    <xdr:sp macro="" textlink="">
      <xdr:nvSpPr>
        <xdr:cNvPr id="26" name="Arrow: Down 25">
          <a:extLst>
            <a:ext uri="{FF2B5EF4-FFF2-40B4-BE49-F238E27FC236}">
              <a16:creationId xmlns:a16="http://schemas.microsoft.com/office/drawing/2014/main" id="{75563C29-88B0-46C5-B3AE-AAF12A6445F8}"/>
            </a:ext>
          </a:extLst>
        </xdr:cNvPr>
        <xdr:cNvSpPr/>
      </xdr:nvSpPr>
      <xdr:spPr>
        <a:xfrm>
          <a:off x="1343025" y="2219325"/>
          <a:ext cx="542924" cy="638175"/>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4</xdr:col>
      <xdr:colOff>171450</xdr:colOff>
      <xdr:row>5</xdr:row>
      <xdr:rowOff>0</xdr:rowOff>
    </xdr:from>
    <xdr:to>
      <xdr:col>4</xdr:col>
      <xdr:colOff>714374</xdr:colOff>
      <xdr:row>5</xdr:row>
      <xdr:rowOff>638175</xdr:rowOff>
    </xdr:to>
    <xdr:sp macro="" textlink="">
      <xdr:nvSpPr>
        <xdr:cNvPr id="28" name="Arrow: Down 27">
          <a:extLst>
            <a:ext uri="{FF2B5EF4-FFF2-40B4-BE49-F238E27FC236}">
              <a16:creationId xmlns:a16="http://schemas.microsoft.com/office/drawing/2014/main" id="{A3AA259D-2B4C-4C97-831B-1861356ED124}"/>
            </a:ext>
          </a:extLst>
        </xdr:cNvPr>
        <xdr:cNvSpPr/>
      </xdr:nvSpPr>
      <xdr:spPr>
        <a:xfrm>
          <a:off x="5042807" y="1945821"/>
          <a:ext cx="542924" cy="638175"/>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43</xdr:col>
      <xdr:colOff>180975</xdr:colOff>
      <xdr:row>0</xdr:row>
      <xdr:rowOff>66676</xdr:rowOff>
    </xdr:from>
    <xdr:to>
      <xdr:col>43</xdr:col>
      <xdr:colOff>1085850</xdr:colOff>
      <xdr:row>2</xdr:row>
      <xdr:rowOff>28576</xdr:rowOff>
    </xdr:to>
    <xdr:grpSp>
      <xdr:nvGrpSpPr>
        <xdr:cNvPr id="42" name="Group 41">
          <a:extLst>
            <a:ext uri="{FF2B5EF4-FFF2-40B4-BE49-F238E27FC236}">
              <a16:creationId xmlns:a16="http://schemas.microsoft.com/office/drawing/2014/main" id="{FF35A0D4-6581-402A-B88E-3B1882FED6C3}"/>
            </a:ext>
          </a:extLst>
        </xdr:cNvPr>
        <xdr:cNvGrpSpPr/>
      </xdr:nvGrpSpPr>
      <xdr:grpSpPr>
        <a:xfrm>
          <a:off x="26336625" y="66676"/>
          <a:ext cx="904875" cy="990600"/>
          <a:chOff x="26469961" y="4619625"/>
          <a:chExt cx="2924189" cy="3095636"/>
        </a:xfrm>
      </xdr:grpSpPr>
      <xdr:grpSp>
        <xdr:nvGrpSpPr>
          <xdr:cNvPr id="43" name="Group 42">
            <a:extLst>
              <a:ext uri="{FF2B5EF4-FFF2-40B4-BE49-F238E27FC236}">
                <a16:creationId xmlns:a16="http://schemas.microsoft.com/office/drawing/2014/main" id="{3E5F3A1B-CF92-4A01-8A5E-34BFC0763A26}"/>
              </a:ext>
            </a:extLst>
          </xdr:cNvPr>
          <xdr:cNvGrpSpPr/>
        </xdr:nvGrpSpPr>
        <xdr:grpSpPr>
          <a:xfrm>
            <a:off x="26717611" y="5334007"/>
            <a:ext cx="952500" cy="1381129"/>
            <a:chOff x="26584275" y="4972050"/>
            <a:chExt cx="952500" cy="1381125"/>
          </a:xfrm>
        </xdr:grpSpPr>
        <xdr:sp macro="" textlink="">
          <xdr:nvSpPr>
            <xdr:cNvPr id="52" name="Isosceles Triangle 51">
              <a:extLst>
                <a:ext uri="{FF2B5EF4-FFF2-40B4-BE49-F238E27FC236}">
                  <a16:creationId xmlns:a16="http://schemas.microsoft.com/office/drawing/2014/main" id="{C0BBFAEA-9EB0-4D2A-B519-5E48E626CEA7}"/>
                </a:ext>
              </a:extLst>
            </xdr:cNvPr>
            <xdr:cNvSpPr/>
          </xdr:nvSpPr>
          <xdr:spPr>
            <a:xfrm>
              <a:off x="26584275" y="4972050"/>
              <a:ext cx="952500" cy="1171575"/>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53" name="Oval 52">
              <a:extLst>
                <a:ext uri="{FF2B5EF4-FFF2-40B4-BE49-F238E27FC236}">
                  <a16:creationId xmlns:a16="http://schemas.microsoft.com/office/drawing/2014/main" id="{F1E2D620-3F9D-4121-BD71-D095CA57C69C}"/>
                </a:ext>
              </a:extLst>
            </xdr:cNvPr>
            <xdr:cNvSpPr/>
          </xdr:nvSpPr>
          <xdr:spPr>
            <a:xfrm>
              <a:off x="26584275" y="5953125"/>
              <a:ext cx="952500" cy="40005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grpSp>
      <xdr:grpSp>
        <xdr:nvGrpSpPr>
          <xdr:cNvPr id="44" name="Group 43">
            <a:extLst>
              <a:ext uri="{FF2B5EF4-FFF2-40B4-BE49-F238E27FC236}">
                <a16:creationId xmlns:a16="http://schemas.microsoft.com/office/drawing/2014/main" id="{FB29D914-666F-4075-A5D8-B74468FF882D}"/>
              </a:ext>
            </a:extLst>
          </xdr:cNvPr>
          <xdr:cNvGrpSpPr/>
        </xdr:nvGrpSpPr>
        <xdr:grpSpPr>
          <a:xfrm>
            <a:off x="28165411" y="4943484"/>
            <a:ext cx="952500" cy="1381129"/>
            <a:chOff x="26584275" y="4972050"/>
            <a:chExt cx="952500" cy="1381125"/>
          </a:xfrm>
        </xdr:grpSpPr>
        <xdr:sp macro="" textlink="">
          <xdr:nvSpPr>
            <xdr:cNvPr id="50" name="Isosceles Triangle 49">
              <a:extLst>
                <a:ext uri="{FF2B5EF4-FFF2-40B4-BE49-F238E27FC236}">
                  <a16:creationId xmlns:a16="http://schemas.microsoft.com/office/drawing/2014/main" id="{96BB29F3-F3A1-4B20-9260-0B04AC15CE02}"/>
                </a:ext>
              </a:extLst>
            </xdr:cNvPr>
            <xdr:cNvSpPr/>
          </xdr:nvSpPr>
          <xdr:spPr>
            <a:xfrm>
              <a:off x="26584275" y="4972050"/>
              <a:ext cx="952500" cy="1171575"/>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51" name="Oval 50">
              <a:extLst>
                <a:ext uri="{FF2B5EF4-FFF2-40B4-BE49-F238E27FC236}">
                  <a16:creationId xmlns:a16="http://schemas.microsoft.com/office/drawing/2014/main" id="{DA6CF152-7A3F-4643-A4D9-B6B8E0BFF72E}"/>
                </a:ext>
              </a:extLst>
            </xdr:cNvPr>
            <xdr:cNvSpPr/>
          </xdr:nvSpPr>
          <xdr:spPr>
            <a:xfrm>
              <a:off x="26584275" y="5953125"/>
              <a:ext cx="952500" cy="40005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grpSp>
      <xdr:sp macro="" textlink="">
        <xdr:nvSpPr>
          <xdr:cNvPr id="45" name="Rectangle 44">
            <a:extLst>
              <a:ext uri="{FF2B5EF4-FFF2-40B4-BE49-F238E27FC236}">
                <a16:creationId xmlns:a16="http://schemas.microsoft.com/office/drawing/2014/main" id="{DDDA809D-91D0-4218-BE9C-13D641F0A83B}"/>
              </a:ext>
            </a:extLst>
          </xdr:cNvPr>
          <xdr:cNvSpPr/>
        </xdr:nvSpPr>
        <xdr:spPr>
          <a:xfrm>
            <a:off x="27784409" y="5210184"/>
            <a:ext cx="228600" cy="250507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46" name="Rectangle 45">
            <a:extLst>
              <a:ext uri="{FF2B5EF4-FFF2-40B4-BE49-F238E27FC236}">
                <a16:creationId xmlns:a16="http://schemas.microsoft.com/office/drawing/2014/main" id="{5DCBFBF4-304C-428C-854C-3CECE55FA928}"/>
              </a:ext>
            </a:extLst>
          </xdr:cNvPr>
          <xdr:cNvSpPr/>
        </xdr:nvSpPr>
        <xdr:spPr>
          <a:xfrm rot="4663782">
            <a:off x="27793934" y="3867157"/>
            <a:ext cx="228601" cy="2505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48" name="Oval 47">
            <a:extLst>
              <a:ext uri="{FF2B5EF4-FFF2-40B4-BE49-F238E27FC236}">
                <a16:creationId xmlns:a16="http://schemas.microsoft.com/office/drawing/2014/main" id="{D723DE9F-5DD2-47D0-B7BD-790B1275A576}"/>
              </a:ext>
            </a:extLst>
          </xdr:cNvPr>
          <xdr:cNvSpPr/>
        </xdr:nvSpPr>
        <xdr:spPr>
          <a:xfrm>
            <a:off x="26469961" y="5172078"/>
            <a:ext cx="447676" cy="447675"/>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sp macro="" textlink="">
        <xdr:nvSpPr>
          <xdr:cNvPr id="49" name="Oval 48">
            <a:extLst>
              <a:ext uri="{FF2B5EF4-FFF2-40B4-BE49-F238E27FC236}">
                <a16:creationId xmlns:a16="http://schemas.microsoft.com/office/drawing/2014/main" id="{BA507E7F-7736-4010-B483-60CECE7B9494}"/>
              </a:ext>
            </a:extLst>
          </xdr:cNvPr>
          <xdr:cNvSpPr/>
        </xdr:nvSpPr>
        <xdr:spPr>
          <a:xfrm>
            <a:off x="28946474" y="4619625"/>
            <a:ext cx="447676" cy="447675"/>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grpSp>
    <xdr:clientData/>
  </xdr:twoCellAnchor>
  <xdr:twoCellAnchor>
    <xdr:from>
      <xdr:col>49</xdr:col>
      <xdr:colOff>257175</xdr:colOff>
      <xdr:row>8</xdr:row>
      <xdr:rowOff>0</xdr:rowOff>
    </xdr:from>
    <xdr:to>
      <xdr:col>54</xdr:col>
      <xdr:colOff>1181100</xdr:colOff>
      <xdr:row>23</xdr:row>
      <xdr:rowOff>204789</xdr:rowOff>
    </xdr:to>
    <xdr:graphicFrame macro="">
      <xdr:nvGraphicFramePr>
        <xdr:cNvPr id="47" name="Chart 46">
          <a:extLst>
            <a:ext uri="{FF2B5EF4-FFF2-40B4-BE49-F238E27FC236}">
              <a16:creationId xmlns:a16="http://schemas.microsoft.com/office/drawing/2014/main" id="{6F37B443-C88D-4064-9D6F-D1546300D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190500</xdr:colOff>
      <xdr:row>4</xdr:row>
      <xdr:rowOff>323850</xdr:rowOff>
    </xdr:from>
    <xdr:to>
      <xdr:col>50</xdr:col>
      <xdr:colOff>1047750</xdr:colOff>
      <xdr:row>5</xdr:row>
      <xdr:rowOff>190500</xdr:rowOff>
    </xdr:to>
    <xdr:sp macro="" textlink="">
      <xdr:nvSpPr>
        <xdr:cNvPr id="54" name="Equals 53">
          <a:extLst>
            <a:ext uri="{FF2B5EF4-FFF2-40B4-BE49-F238E27FC236}">
              <a16:creationId xmlns:a16="http://schemas.microsoft.com/office/drawing/2014/main" id="{5DF8A78E-A5A1-4FFA-9424-C443EDA26E97}"/>
            </a:ext>
          </a:extLst>
        </xdr:cNvPr>
        <xdr:cNvSpPr/>
      </xdr:nvSpPr>
      <xdr:spPr>
        <a:xfrm>
          <a:off x="25126950" y="1790700"/>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52</xdr:col>
      <xdr:colOff>247650</xdr:colOff>
      <xdr:row>4</xdr:row>
      <xdr:rowOff>314325</xdr:rowOff>
    </xdr:from>
    <xdr:to>
      <xdr:col>52</xdr:col>
      <xdr:colOff>1104900</xdr:colOff>
      <xdr:row>5</xdr:row>
      <xdr:rowOff>180975</xdr:rowOff>
    </xdr:to>
    <xdr:sp macro="" textlink="">
      <xdr:nvSpPr>
        <xdr:cNvPr id="55" name="Equals 54">
          <a:extLst>
            <a:ext uri="{FF2B5EF4-FFF2-40B4-BE49-F238E27FC236}">
              <a16:creationId xmlns:a16="http://schemas.microsoft.com/office/drawing/2014/main" id="{938EDCF6-D940-4863-BC6F-4039E63B4BAB}"/>
            </a:ext>
          </a:extLst>
        </xdr:cNvPr>
        <xdr:cNvSpPr/>
      </xdr:nvSpPr>
      <xdr:spPr>
        <a:xfrm>
          <a:off x="26698575" y="1781175"/>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54</xdr:col>
      <xdr:colOff>161925</xdr:colOff>
      <xdr:row>4</xdr:row>
      <xdr:rowOff>314325</xdr:rowOff>
    </xdr:from>
    <xdr:to>
      <xdr:col>54</xdr:col>
      <xdr:colOff>1019175</xdr:colOff>
      <xdr:row>5</xdr:row>
      <xdr:rowOff>180975</xdr:rowOff>
    </xdr:to>
    <xdr:sp macro="" textlink="">
      <xdr:nvSpPr>
        <xdr:cNvPr id="57" name="Equals 56">
          <a:extLst>
            <a:ext uri="{FF2B5EF4-FFF2-40B4-BE49-F238E27FC236}">
              <a16:creationId xmlns:a16="http://schemas.microsoft.com/office/drawing/2014/main" id="{27F637A0-2A9C-4D6C-B8C8-6B6957B23D4F}"/>
            </a:ext>
          </a:extLst>
        </xdr:cNvPr>
        <xdr:cNvSpPr/>
      </xdr:nvSpPr>
      <xdr:spPr>
        <a:xfrm>
          <a:off x="28298775" y="1781175"/>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56</xdr:col>
      <xdr:colOff>171450</xdr:colOff>
      <xdr:row>4</xdr:row>
      <xdr:rowOff>323850</xdr:rowOff>
    </xdr:from>
    <xdr:to>
      <xdr:col>56</xdr:col>
      <xdr:colOff>1028700</xdr:colOff>
      <xdr:row>5</xdr:row>
      <xdr:rowOff>190500</xdr:rowOff>
    </xdr:to>
    <xdr:sp macro="" textlink="">
      <xdr:nvSpPr>
        <xdr:cNvPr id="58" name="Equals 57">
          <a:extLst>
            <a:ext uri="{FF2B5EF4-FFF2-40B4-BE49-F238E27FC236}">
              <a16:creationId xmlns:a16="http://schemas.microsoft.com/office/drawing/2014/main" id="{A2769507-8E83-499E-BBF1-9CF9947C632B}"/>
            </a:ext>
          </a:extLst>
        </xdr:cNvPr>
        <xdr:cNvSpPr/>
      </xdr:nvSpPr>
      <xdr:spPr>
        <a:xfrm>
          <a:off x="29841825" y="1790700"/>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59</xdr:col>
      <xdr:colOff>142875</xdr:colOff>
      <xdr:row>4</xdr:row>
      <xdr:rowOff>323850</xdr:rowOff>
    </xdr:from>
    <xdr:to>
      <xdr:col>59</xdr:col>
      <xdr:colOff>1000125</xdr:colOff>
      <xdr:row>5</xdr:row>
      <xdr:rowOff>190500</xdr:rowOff>
    </xdr:to>
    <xdr:sp macro="" textlink="">
      <xdr:nvSpPr>
        <xdr:cNvPr id="59" name="Equals 58">
          <a:extLst>
            <a:ext uri="{FF2B5EF4-FFF2-40B4-BE49-F238E27FC236}">
              <a16:creationId xmlns:a16="http://schemas.microsoft.com/office/drawing/2014/main" id="{D2F5ECFD-8643-41FD-AA78-EBF7EF44B498}"/>
            </a:ext>
          </a:extLst>
        </xdr:cNvPr>
        <xdr:cNvSpPr/>
      </xdr:nvSpPr>
      <xdr:spPr>
        <a:xfrm>
          <a:off x="31356300" y="1790700"/>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17</xdr:col>
      <xdr:colOff>428625</xdr:colOff>
      <xdr:row>4</xdr:row>
      <xdr:rowOff>628650</xdr:rowOff>
    </xdr:from>
    <xdr:to>
      <xdr:col>17</xdr:col>
      <xdr:colOff>971549</xdr:colOff>
      <xdr:row>5</xdr:row>
      <xdr:rowOff>295274</xdr:rowOff>
    </xdr:to>
    <xdr:sp macro="" textlink="">
      <xdr:nvSpPr>
        <xdr:cNvPr id="60" name="Arrow: Down 59">
          <a:extLst>
            <a:ext uri="{FF2B5EF4-FFF2-40B4-BE49-F238E27FC236}">
              <a16:creationId xmlns:a16="http://schemas.microsoft.com/office/drawing/2014/main" id="{F7593830-9141-49D9-BF8F-D3981FD412D0}"/>
            </a:ext>
          </a:extLst>
        </xdr:cNvPr>
        <xdr:cNvSpPr/>
      </xdr:nvSpPr>
      <xdr:spPr>
        <a:xfrm>
          <a:off x="12925425" y="2095500"/>
          <a:ext cx="542924" cy="419099"/>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21</xdr:col>
      <xdr:colOff>352425</xdr:colOff>
      <xdr:row>4</xdr:row>
      <xdr:rowOff>628650</xdr:rowOff>
    </xdr:from>
    <xdr:to>
      <xdr:col>21</xdr:col>
      <xdr:colOff>895349</xdr:colOff>
      <xdr:row>5</xdr:row>
      <xdr:rowOff>295274</xdr:rowOff>
    </xdr:to>
    <xdr:sp macro="" textlink="">
      <xdr:nvSpPr>
        <xdr:cNvPr id="61" name="Arrow: Down 60">
          <a:extLst>
            <a:ext uri="{FF2B5EF4-FFF2-40B4-BE49-F238E27FC236}">
              <a16:creationId xmlns:a16="http://schemas.microsoft.com/office/drawing/2014/main" id="{0C83401E-35EF-4A35-96D6-57ACBBCDC7B4}"/>
            </a:ext>
          </a:extLst>
        </xdr:cNvPr>
        <xdr:cNvSpPr/>
      </xdr:nvSpPr>
      <xdr:spPr>
        <a:xfrm>
          <a:off x="16030575" y="2095500"/>
          <a:ext cx="542924" cy="419099"/>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48</xdr:col>
      <xdr:colOff>190500</xdr:colOff>
      <xdr:row>4</xdr:row>
      <xdr:rowOff>323850</xdr:rowOff>
    </xdr:from>
    <xdr:to>
      <xdr:col>48</xdr:col>
      <xdr:colOff>1047750</xdr:colOff>
      <xdr:row>5</xdr:row>
      <xdr:rowOff>190500</xdr:rowOff>
    </xdr:to>
    <xdr:sp macro="" textlink="">
      <xdr:nvSpPr>
        <xdr:cNvPr id="63" name="Equals 62">
          <a:extLst>
            <a:ext uri="{FF2B5EF4-FFF2-40B4-BE49-F238E27FC236}">
              <a16:creationId xmlns:a16="http://schemas.microsoft.com/office/drawing/2014/main" id="{71F58846-EE1B-4D77-9463-0BEB5E89E057}"/>
            </a:ext>
          </a:extLst>
        </xdr:cNvPr>
        <xdr:cNvSpPr/>
      </xdr:nvSpPr>
      <xdr:spPr>
        <a:xfrm>
          <a:off x="23974425" y="1790700"/>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48</xdr:col>
      <xdr:colOff>190500</xdr:colOff>
      <xdr:row>4</xdr:row>
      <xdr:rowOff>323850</xdr:rowOff>
    </xdr:from>
    <xdr:to>
      <xdr:col>48</xdr:col>
      <xdr:colOff>1047750</xdr:colOff>
      <xdr:row>5</xdr:row>
      <xdr:rowOff>190500</xdr:rowOff>
    </xdr:to>
    <xdr:sp macro="" textlink="">
      <xdr:nvSpPr>
        <xdr:cNvPr id="64" name="Equals 63">
          <a:extLst>
            <a:ext uri="{FF2B5EF4-FFF2-40B4-BE49-F238E27FC236}">
              <a16:creationId xmlns:a16="http://schemas.microsoft.com/office/drawing/2014/main" id="{B3D4E8BC-29BA-4BF4-BA22-800D34791CDA}"/>
            </a:ext>
          </a:extLst>
        </xdr:cNvPr>
        <xdr:cNvSpPr/>
      </xdr:nvSpPr>
      <xdr:spPr>
        <a:xfrm>
          <a:off x="29813250" y="1771650"/>
          <a:ext cx="857250" cy="3524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49</xdr:col>
      <xdr:colOff>123825</xdr:colOff>
      <xdr:row>16</xdr:row>
      <xdr:rowOff>28575</xdr:rowOff>
    </xdr:from>
    <xdr:to>
      <xdr:col>54</xdr:col>
      <xdr:colOff>1200150</xdr:colOff>
      <xdr:row>24</xdr:row>
      <xdr:rowOff>19050</xdr:rowOff>
    </xdr:to>
    <xdr:sp macro="" textlink="">
      <xdr:nvSpPr>
        <xdr:cNvPr id="9" name="Rectangle 8">
          <a:extLst>
            <a:ext uri="{FF2B5EF4-FFF2-40B4-BE49-F238E27FC236}">
              <a16:creationId xmlns:a16="http://schemas.microsoft.com/office/drawing/2014/main" id="{38C1752F-CA41-4C8E-A010-AE8AA805B6F0}"/>
            </a:ext>
          </a:extLst>
        </xdr:cNvPr>
        <xdr:cNvSpPr/>
      </xdr:nvSpPr>
      <xdr:spPr>
        <a:xfrm>
          <a:off x="30584775" y="6962775"/>
          <a:ext cx="4543425" cy="2581275"/>
        </a:xfrm>
        <a:prstGeom prst="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s-IS" sz="2000" b="1"/>
            <a:t>HVER ER STAÐAN MÍN NÚNA</a:t>
          </a:r>
        </a:p>
      </xdr:txBody>
    </xdr:sp>
    <xdr:clientData/>
  </xdr:twoCellAnchor>
  <xdr:twoCellAnchor>
    <xdr:from>
      <xdr:col>61</xdr:col>
      <xdr:colOff>142875</xdr:colOff>
      <xdr:row>4</xdr:row>
      <xdr:rowOff>323850</xdr:rowOff>
    </xdr:from>
    <xdr:to>
      <xdr:col>61</xdr:col>
      <xdr:colOff>1000125</xdr:colOff>
      <xdr:row>5</xdr:row>
      <xdr:rowOff>190500</xdr:rowOff>
    </xdr:to>
    <xdr:sp macro="" textlink="">
      <xdr:nvSpPr>
        <xdr:cNvPr id="36" name="Equals 35">
          <a:extLst>
            <a:ext uri="{FF2B5EF4-FFF2-40B4-BE49-F238E27FC236}">
              <a16:creationId xmlns:a16="http://schemas.microsoft.com/office/drawing/2014/main" id="{A6047AC8-F9FD-44C4-A347-EDF60A8BBBF6}"/>
            </a:ext>
          </a:extLst>
        </xdr:cNvPr>
        <xdr:cNvSpPr/>
      </xdr:nvSpPr>
      <xdr:spPr>
        <a:xfrm>
          <a:off x="34566225" y="1905000"/>
          <a:ext cx="857250" cy="619125"/>
        </a:xfrm>
        <a:prstGeom prst="mathEqual">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solidFill>
              <a:schemeClr val="tx1"/>
            </a:solidFill>
          </a:endParaRPr>
        </a:p>
      </xdr:txBody>
    </xdr:sp>
    <xdr:clientData/>
  </xdr:twoCellAnchor>
  <xdr:twoCellAnchor>
    <xdr:from>
      <xdr:col>43</xdr:col>
      <xdr:colOff>1647824</xdr:colOff>
      <xdr:row>1</xdr:row>
      <xdr:rowOff>361950</xdr:rowOff>
    </xdr:from>
    <xdr:to>
      <xdr:col>45</xdr:col>
      <xdr:colOff>38099</xdr:colOff>
      <xdr:row>3</xdr:row>
      <xdr:rowOff>104774</xdr:rowOff>
    </xdr:to>
    <xdr:sp macro="" textlink="">
      <xdr:nvSpPr>
        <xdr:cNvPr id="37" name="Oval 36">
          <a:extLst>
            <a:ext uri="{FF2B5EF4-FFF2-40B4-BE49-F238E27FC236}">
              <a16:creationId xmlns:a16="http://schemas.microsoft.com/office/drawing/2014/main" id="{DBAB784A-7B9A-4267-89FE-163AD6B23179}"/>
            </a:ext>
            <a:ext uri="{C183D7F6-B498-43B3-948B-1728B52AA6E4}">
              <adec:decorative xmlns:adec="http://schemas.microsoft.com/office/drawing/2017/decorative" val="0"/>
            </a:ext>
          </a:extLst>
        </xdr:cNvPr>
        <xdr:cNvSpPr/>
      </xdr:nvSpPr>
      <xdr:spPr>
        <a:xfrm>
          <a:off x="27155774" y="933450"/>
          <a:ext cx="333375" cy="285749"/>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is-IS" sz="2000" b="1">
            <a:solidFill>
              <a:schemeClr val="accent6">
                <a:lumMod val="50000"/>
              </a:schemeClr>
            </a:solidFill>
          </a:endParaRPr>
        </a:p>
      </xdr:txBody>
    </xdr:sp>
    <xdr:clientData/>
  </xdr:twoCellAnchor>
  <xdr:twoCellAnchor>
    <xdr:from>
      <xdr:col>49</xdr:col>
      <xdr:colOff>257174</xdr:colOff>
      <xdr:row>17</xdr:row>
      <xdr:rowOff>271462</xdr:rowOff>
    </xdr:from>
    <xdr:to>
      <xdr:col>54</xdr:col>
      <xdr:colOff>1162050</xdr:colOff>
      <xdr:row>30</xdr:row>
      <xdr:rowOff>95250</xdr:rowOff>
    </xdr:to>
    <xdr:graphicFrame macro="">
      <xdr:nvGraphicFramePr>
        <xdr:cNvPr id="2" name="Chart 1">
          <a:extLst>
            <a:ext uri="{FF2B5EF4-FFF2-40B4-BE49-F238E27FC236}">
              <a16:creationId xmlns:a16="http://schemas.microsoft.com/office/drawing/2014/main" id="{C3CEB8CA-78B0-41BA-BF1B-E9DA0AD002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420461</xdr:colOff>
      <xdr:row>5</xdr:row>
      <xdr:rowOff>0</xdr:rowOff>
    </xdr:from>
    <xdr:to>
      <xdr:col>6</xdr:col>
      <xdr:colOff>963385</xdr:colOff>
      <xdr:row>5</xdr:row>
      <xdr:rowOff>638175</xdr:rowOff>
    </xdr:to>
    <xdr:sp macro="" textlink="">
      <xdr:nvSpPr>
        <xdr:cNvPr id="39" name="Arrow: Down 38">
          <a:extLst>
            <a:ext uri="{FF2B5EF4-FFF2-40B4-BE49-F238E27FC236}">
              <a16:creationId xmlns:a16="http://schemas.microsoft.com/office/drawing/2014/main" id="{91D4DF0F-E27B-4A24-A5E0-300F81D60E3C}"/>
            </a:ext>
          </a:extLst>
        </xdr:cNvPr>
        <xdr:cNvSpPr/>
      </xdr:nvSpPr>
      <xdr:spPr>
        <a:xfrm>
          <a:off x="7101568" y="1945821"/>
          <a:ext cx="542924" cy="638175"/>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5</xdr:col>
      <xdr:colOff>204107</xdr:colOff>
      <xdr:row>5</xdr:row>
      <xdr:rowOff>13607</xdr:rowOff>
    </xdr:from>
    <xdr:to>
      <xdr:col>5</xdr:col>
      <xdr:colOff>747031</xdr:colOff>
      <xdr:row>5</xdr:row>
      <xdr:rowOff>651782</xdr:rowOff>
    </xdr:to>
    <xdr:sp macro="" textlink="">
      <xdr:nvSpPr>
        <xdr:cNvPr id="40" name="Arrow: Down 39">
          <a:extLst>
            <a:ext uri="{FF2B5EF4-FFF2-40B4-BE49-F238E27FC236}">
              <a16:creationId xmlns:a16="http://schemas.microsoft.com/office/drawing/2014/main" id="{14BFE9C2-D801-45AD-935D-BD9EA55C07A6}"/>
            </a:ext>
          </a:extLst>
        </xdr:cNvPr>
        <xdr:cNvSpPr/>
      </xdr:nvSpPr>
      <xdr:spPr>
        <a:xfrm>
          <a:off x="6014357" y="1959428"/>
          <a:ext cx="542924" cy="638175"/>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212921</xdr:colOff>
      <xdr:row>7</xdr:row>
      <xdr:rowOff>44823</xdr:rowOff>
    </xdr:from>
    <xdr:to>
      <xdr:col>40</xdr:col>
      <xdr:colOff>481862</xdr:colOff>
      <xdr:row>12</xdr:row>
      <xdr:rowOff>156882</xdr:rowOff>
    </xdr:to>
    <xdr:sp macro="" textlink="">
      <xdr:nvSpPr>
        <xdr:cNvPr id="5" name="Arrow: Down 4">
          <a:extLst>
            <a:ext uri="{FF2B5EF4-FFF2-40B4-BE49-F238E27FC236}">
              <a16:creationId xmlns:a16="http://schemas.microsoft.com/office/drawing/2014/main" id="{7C7F0D93-E0DB-4950-80F8-9BB2939F2F31}"/>
            </a:ext>
          </a:extLst>
        </xdr:cNvPr>
        <xdr:cNvSpPr/>
      </xdr:nvSpPr>
      <xdr:spPr>
        <a:xfrm>
          <a:off x="19812009" y="1927411"/>
          <a:ext cx="874059" cy="1131795"/>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33</xdr:col>
      <xdr:colOff>582711</xdr:colOff>
      <xdr:row>7</xdr:row>
      <xdr:rowOff>44823</xdr:rowOff>
    </xdr:from>
    <xdr:to>
      <xdr:col>35</xdr:col>
      <xdr:colOff>246534</xdr:colOff>
      <xdr:row>12</xdr:row>
      <xdr:rowOff>156882</xdr:rowOff>
    </xdr:to>
    <xdr:sp macro="" textlink="">
      <xdr:nvSpPr>
        <xdr:cNvPr id="9" name="Arrow: Down 8">
          <a:extLst>
            <a:ext uri="{FF2B5EF4-FFF2-40B4-BE49-F238E27FC236}">
              <a16:creationId xmlns:a16="http://schemas.microsoft.com/office/drawing/2014/main" id="{04A71CE2-9B95-423D-9C51-1C76EF9ABFEA}"/>
            </a:ext>
          </a:extLst>
        </xdr:cNvPr>
        <xdr:cNvSpPr/>
      </xdr:nvSpPr>
      <xdr:spPr>
        <a:xfrm>
          <a:off x="16551093" y="1927411"/>
          <a:ext cx="874059" cy="1131795"/>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twoCellAnchor>
    <xdr:from>
      <xdr:col>29</xdr:col>
      <xdr:colOff>784414</xdr:colOff>
      <xdr:row>7</xdr:row>
      <xdr:rowOff>44824</xdr:rowOff>
    </xdr:from>
    <xdr:to>
      <xdr:col>30</xdr:col>
      <xdr:colOff>605120</xdr:colOff>
      <xdr:row>12</xdr:row>
      <xdr:rowOff>156883</xdr:rowOff>
    </xdr:to>
    <xdr:sp macro="" textlink="">
      <xdr:nvSpPr>
        <xdr:cNvPr id="10" name="Arrow: Down 9">
          <a:extLst>
            <a:ext uri="{FF2B5EF4-FFF2-40B4-BE49-F238E27FC236}">
              <a16:creationId xmlns:a16="http://schemas.microsoft.com/office/drawing/2014/main" id="{11C18C06-F81A-4BD6-831A-E8C52E0F350F}"/>
            </a:ext>
          </a:extLst>
        </xdr:cNvPr>
        <xdr:cNvSpPr/>
      </xdr:nvSpPr>
      <xdr:spPr>
        <a:xfrm>
          <a:off x="13278973" y="1927412"/>
          <a:ext cx="874059" cy="1131795"/>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s-I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28575</xdr:colOff>
      <xdr:row>1</xdr:row>
      <xdr:rowOff>200025</xdr:rowOff>
    </xdr:from>
    <xdr:to>
      <xdr:col>19</xdr:col>
      <xdr:colOff>57150</xdr:colOff>
      <xdr:row>1</xdr:row>
      <xdr:rowOff>1009650</xdr:rowOff>
    </xdr:to>
    <xdr:sp macro="" textlink="">
      <xdr:nvSpPr>
        <xdr:cNvPr id="6" name="Arrow: Striped Right 5">
          <a:extLst>
            <a:ext uri="{FF2B5EF4-FFF2-40B4-BE49-F238E27FC236}">
              <a16:creationId xmlns:a16="http://schemas.microsoft.com/office/drawing/2014/main" id="{355F8274-C933-473F-8E22-44E84832037C}"/>
            </a:ext>
          </a:extLst>
        </xdr:cNvPr>
        <xdr:cNvSpPr/>
      </xdr:nvSpPr>
      <xdr:spPr>
        <a:xfrm>
          <a:off x="19173825" y="1266825"/>
          <a:ext cx="923925"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16</xdr:col>
      <xdr:colOff>28575</xdr:colOff>
      <xdr:row>6</xdr:row>
      <xdr:rowOff>152400</xdr:rowOff>
    </xdr:from>
    <xdr:to>
      <xdr:col>19</xdr:col>
      <xdr:colOff>57150</xdr:colOff>
      <xdr:row>10</xdr:row>
      <xdr:rowOff>9525</xdr:rowOff>
    </xdr:to>
    <xdr:sp macro="" textlink="">
      <xdr:nvSpPr>
        <xdr:cNvPr id="9" name="Arrow: Striped Right 8">
          <a:extLst>
            <a:ext uri="{FF2B5EF4-FFF2-40B4-BE49-F238E27FC236}">
              <a16:creationId xmlns:a16="http://schemas.microsoft.com/office/drawing/2014/main" id="{A4FE085F-1B44-4344-9860-B68DB6741037}"/>
            </a:ext>
          </a:extLst>
        </xdr:cNvPr>
        <xdr:cNvSpPr/>
      </xdr:nvSpPr>
      <xdr:spPr>
        <a:xfrm>
          <a:off x="19173825" y="3248025"/>
          <a:ext cx="923925"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twoCellAnchor>
    <xdr:from>
      <xdr:col>16</xdr:col>
      <xdr:colOff>19050</xdr:colOff>
      <xdr:row>14</xdr:row>
      <xdr:rowOff>0</xdr:rowOff>
    </xdr:from>
    <xdr:to>
      <xdr:col>19</xdr:col>
      <xdr:colOff>47625</xdr:colOff>
      <xdr:row>17</xdr:row>
      <xdr:rowOff>95250</xdr:rowOff>
    </xdr:to>
    <xdr:sp macro="" textlink="">
      <xdr:nvSpPr>
        <xdr:cNvPr id="10" name="Arrow: Striped Right 9">
          <a:extLst>
            <a:ext uri="{FF2B5EF4-FFF2-40B4-BE49-F238E27FC236}">
              <a16:creationId xmlns:a16="http://schemas.microsoft.com/office/drawing/2014/main" id="{C4DC1DF4-561A-4EC4-A092-01D76F410224}"/>
            </a:ext>
          </a:extLst>
        </xdr:cNvPr>
        <xdr:cNvSpPr/>
      </xdr:nvSpPr>
      <xdr:spPr>
        <a:xfrm>
          <a:off x="19164300" y="5000625"/>
          <a:ext cx="923925" cy="809625"/>
        </a:xfrm>
        <a:prstGeom prst="stripedRightArrow">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lang="is-I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55</xdr:row>
      <xdr:rowOff>104775</xdr:rowOff>
    </xdr:from>
    <xdr:to>
      <xdr:col>6</xdr:col>
      <xdr:colOff>581956</xdr:colOff>
      <xdr:row>76</xdr:row>
      <xdr:rowOff>172019</xdr:rowOff>
    </xdr:to>
    <xdr:pic>
      <xdr:nvPicPr>
        <xdr:cNvPr id="3" name="Picture 2">
          <a:extLst>
            <a:ext uri="{FF2B5EF4-FFF2-40B4-BE49-F238E27FC236}">
              <a16:creationId xmlns:a16="http://schemas.microsoft.com/office/drawing/2014/main" id="{4C6E6630-828A-4CF0-A0EF-3ECA1A0BFF58}"/>
            </a:ext>
          </a:extLst>
        </xdr:cNvPr>
        <xdr:cNvPicPr>
          <a:picLocks noChangeAspect="1"/>
        </xdr:cNvPicPr>
      </xdr:nvPicPr>
      <xdr:blipFill>
        <a:blip xmlns:r="http://schemas.openxmlformats.org/officeDocument/2006/relationships" r:embed="rId1"/>
        <a:stretch>
          <a:fillRect/>
        </a:stretch>
      </xdr:blipFill>
      <xdr:spPr>
        <a:xfrm>
          <a:off x="133350" y="10677525"/>
          <a:ext cx="6668431" cy="4077269"/>
        </a:xfrm>
        <a:prstGeom prst="rect">
          <a:avLst/>
        </a:prstGeom>
      </xdr:spPr>
    </xdr:pic>
    <xdr:clientData/>
  </xdr:twoCellAnchor>
  <xdr:twoCellAnchor editAs="oneCell">
    <xdr:from>
      <xdr:col>0</xdr:col>
      <xdr:colOff>47625</xdr:colOff>
      <xdr:row>77</xdr:row>
      <xdr:rowOff>142875</xdr:rowOff>
    </xdr:from>
    <xdr:to>
      <xdr:col>6</xdr:col>
      <xdr:colOff>467652</xdr:colOff>
      <xdr:row>89</xdr:row>
      <xdr:rowOff>181299</xdr:rowOff>
    </xdr:to>
    <xdr:pic>
      <xdr:nvPicPr>
        <xdr:cNvPr id="4" name="Picture 3">
          <a:extLst>
            <a:ext uri="{FF2B5EF4-FFF2-40B4-BE49-F238E27FC236}">
              <a16:creationId xmlns:a16="http://schemas.microsoft.com/office/drawing/2014/main" id="{6AA5D9C9-2EF6-44C7-8183-A0D017A5D2EE}"/>
            </a:ext>
          </a:extLst>
        </xdr:cNvPr>
        <xdr:cNvPicPr>
          <a:picLocks noChangeAspect="1"/>
        </xdr:cNvPicPr>
      </xdr:nvPicPr>
      <xdr:blipFill>
        <a:blip xmlns:r="http://schemas.openxmlformats.org/officeDocument/2006/relationships" r:embed="rId2"/>
        <a:stretch>
          <a:fillRect/>
        </a:stretch>
      </xdr:blipFill>
      <xdr:spPr>
        <a:xfrm>
          <a:off x="47625" y="14916150"/>
          <a:ext cx="6639852" cy="2324424"/>
        </a:xfrm>
        <a:prstGeom prst="rect">
          <a:avLst/>
        </a:prstGeom>
      </xdr:spPr>
    </xdr:pic>
    <xdr:clientData/>
  </xdr:twoCellAnchor>
  <xdr:twoCellAnchor editAs="oneCell">
    <xdr:from>
      <xdr:col>0</xdr:col>
      <xdr:colOff>171450</xdr:colOff>
      <xdr:row>39</xdr:row>
      <xdr:rowOff>85725</xdr:rowOff>
    </xdr:from>
    <xdr:to>
      <xdr:col>6</xdr:col>
      <xdr:colOff>562898</xdr:colOff>
      <xdr:row>55</xdr:row>
      <xdr:rowOff>67098</xdr:rowOff>
    </xdr:to>
    <xdr:pic>
      <xdr:nvPicPr>
        <xdr:cNvPr id="5" name="Picture 4">
          <a:extLst>
            <a:ext uri="{FF2B5EF4-FFF2-40B4-BE49-F238E27FC236}">
              <a16:creationId xmlns:a16="http://schemas.microsoft.com/office/drawing/2014/main" id="{5878C25C-3DBC-49A0-B6E2-52C6FA9B887C}"/>
            </a:ext>
          </a:extLst>
        </xdr:cNvPr>
        <xdr:cNvPicPr>
          <a:picLocks noChangeAspect="1"/>
        </xdr:cNvPicPr>
      </xdr:nvPicPr>
      <xdr:blipFill>
        <a:blip xmlns:r="http://schemas.openxmlformats.org/officeDocument/2006/relationships" r:embed="rId3"/>
        <a:stretch>
          <a:fillRect/>
        </a:stretch>
      </xdr:blipFill>
      <xdr:spPr>
        <a:xfrm>
          <a:off x="171450" y="7610475"/>
          <a:ext cx="6611273" cy="3029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904875</xdr:colOff>
      <xdr:row>6</xdr:row>
      <xdr:rowOff>495301</xdr:rowOff>
    </xdr:from>
    <xdr:to>
      <xdr:col>14</xdr:col>
      <xdr:colOff>142875</xdr:colOff>
      <xdr:row>11</xdr:row>
      <xdr:rowOff>190501</xdr:rowOff>
    </xdr:to>
    <xdr:sp macro="" textlink="">
      <xdr:nvSpPr>
        <xdr:cNvPr id="6" name="Oval 5">
          <a:extLst>
            <a:ext uri="{FF2B5EF4-FFF2-40B4-BE49-F238E27FC236}">
              <a16:creationId xmlns:a16="http://schemas.microsoft.com/office/drawing/2014/main" id="{A068ABA7-FD99-4FB0-8DA5-E8E53BCD9ED7}"/>
            </a:ext>
          </a:extLst>
        </xdr:cNvPr>
        <xdr:cNvSpPr/>
      </xdr:nvSpPr>
      <xdr:spPr>
        <a:xfrm>
          <a:off x="8220075" y="2076451"/>
          <a:ext cx="1600200" cy="1524000"/>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s-IS" sz="2400" b="1">
              <a:latin typeface="Ink Free" panose="03080402000500000000" pitchFamily="66" charset="0"/>
            </a:rPr>
            <a:t>NÖRD</a:t>
          </a:r>
        </a:p>
        <a:p>
          <a:pPr algn="ctr"/>
          <a:r>
            <a:rPr lang="is-IS" sz="2400" b="1">
              <a:latin typeface="Ink Free" panose="03080402000500000000" pitchFamily="66" charset="0"/>
            </a:rPr>
            <a:t>ÁLFAR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485775</xdr:colOff>
      <xdr:row>965</xdr:row>
      <xdr:rowOff>180975</xdr:rowOff>
    </xdr:from>
    <xdr:to>
      <xdr:col>30</xdr:col>
      <xdr:colOff>552450</xdr:colOff>
      <xdr:row>989</xdr:row>
      <xdr:rowOff>23812</xdr:rowOff>
    </xdr:to>
    <xdr:graphicFrame macro="">
      <xdr:nvGraphicFramePr>
        <xdr:cNvPr id="4" name="Chart 3">
          <a:extLst>
            <a:ext uri="{FF2B5EF4-FFF2-40B4-BE49-F238E27FC236}">
              <a16:creationId xmlns:a16="http://schemas.microsoft.com/office/drawing/2014/main" id="{EFFBD305-9F5C-49D8-80CF-C2A3B7D308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þ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03D8-970F-4DC7-9421-CC332A5A482D}">
  <sheetPr>
    <tabColor theme="9" tint="-0.499984740745262"/>
  </sheetPr>
  <dimension ref="A1:AC339"/>
  <sheetViews>
    <sheetView showGridLines="0" tabSelected="1" zoomScaleNormal="100" workbookViewId="0">
      <selection activeCell="F24" sqref="F24"/>
    </sheetView>
  </sheetViews>
  <sheetFormatPr defaultRowHeight="14.25" x14ac:dyDescent="0.45"/>
  <cols>
    <col min="1" max="1" width="3.3984375" style="284" customWidth="1"/>
    <col min="2" max="2" width="36.1328125" style="284" bestFit="1" customWidth="1"/>
    <col min="7" max="7" width="11" customWidth="1"/>
    <col min="8" max="8" width="1.3984375" customWidth="1"/>
    <col min="21" max="21" width="10.265625" bestFit="1" customWidth="1"/>
    <col min="25" max="25" width="9.1328125" customWidth="1"/>
  </cols>
  <sheetData>
    <row r="1" spans="1:24" ht="21.75" customHeight="1" x14ac:dyDescent="0.55000000000000004">
      <c r="A1" s="564" t="s">
        <v>142</v>
      </c>
      <c r="B1" s="564"/>
    </row>
    <row r="2" spans="1:24" ht="14.65" thickBot="1" x14ac:dyDescent="0.5">
      <c r="A2" s="92"/>
      <c r="B2" s="92"/>
    </row>
    <row r="3" spans="1:24" ht="23.25" x14ac:dyDescent="0.7">
      <c r="A3" s="92"/>
      <c r="B3" s="92"/>
      <c r="H3" s="498"/>
      <c r="I3" s="566" t="s">
        <v>307</v>
      </c>
      <c r="J3" s="567"/>
      <c r="K3" s="567"/>
      <c r="L3" s="567"/>
      <c r="M3" s="567"/>
      <c r="N3" s="567"/>
      <c r="O3" s="567"/>
      <c r="P3" s="567"/>
      <c r="Q3" s="567"/>
      <c r="R3" s="567"/>
      <c r="S3" s="567"/>
      <c r="T3" s="567"/>
      <c r="U3" s="567"/>
      <c r="V3" s="567"/>
      <c r="W3" s="567"/>
      <c r="X3" s="568"/>
    </row>
    <row r="4" spans="1:24" x14ac:dyDescent="0.45">
      <c r="A4" s="92"/>
      <c r="B4" s="92"/>
      <c r="H4" s="498"/>
      <c r="I4" s="327"/>
      <c r="J4" s="37"/>
      <c r="K4" s="37"/>
      <c r="L4" s="37"/>
      <c r="M4" s="37"/>
      <c r="N4" s="37"/>
      <c r="O4" s="37"/>
      <c r="P4" s="37"/>
      <c r="Q4" s="37"/>
      <c r="R4" s="37"/>
      <c r="S4" s="37"/>
      <c r="T4" s="37"/>
      <c r="U4" s="37"/>
      <c r="V4" s="37"/>
      <c r="W4" s="37"/>
      <c r="X4" s="328"/>
    </row>
    <row r="5" spans="1:24" x14ac:dyDescent="0.45">
      <c r="A5" s="92"/>
      <c r="B5" s="92"/>
      <c r="H5" s="498"/>
      <c r="I5" s="327"/>
      <c r="J5" s="329" t="s">
        <v>188</v>
      </c>
      <c r="K5" s="329"/>
      <c r="L5" s="329"/>
      <c r="M5" s="329"/>
      <c r="N5" s="329"/>
      <c r="O5" s="329"/>
      <c r="P5" s="329"/>
      <c r="Q5" s="329"/>
      <c r="R5" s="329"/>
      <c r="S5" s="329"/>
      <c r="T5" s="329"/>
      <c r="U5" s="329"/>
      <c r="V5" s="329"/>
      <c r="W5" s="329"/>
      <c r="X5" s="328"/>
    </row>
    <row r="6" spans="1:24" ht="18" x14ac:dyDescent="0.55000000000000004">
      <c r="A6" s="565" t="s">
        <v>130</v>
      </c>
      <c r="B6" s="565"/>
      <c r="H6" s="498"/>
      <c r="I6" s="327"/>
      <c r="J6" s="329"/>
      <c r="K6" s="329"/>
      <c r="L6" s="329"/>
      <c r="M6" s="329"/>
      <c r="N6" s="329"/>
      <c r="O6" s="329"/>
      <c r="P6" s="329"/>
      <c r="Q6" s="329"/>
      <c r="R6" s="329"/>
      <c r="S6" s="329"/>
      <c r="T6" s="329"/>
      <c r="U6" s="329"/>
      <c r="V6" s="329"/>
      <c r="W6" s="329"/>
      <c r="X6" s="328"/>
    </row>
    <row r="7" spans="1:24" ht="18.75" customHeight="1" x14ac:dyDescent="0.45">
      <c r="A7" s="285" t="s">
        <v>129</v>
      </c>
      <c r="B7" s="285"/>
      <c r="H7" s="498"/>
      <c r="I7" s="327"/>
      <c r="J7" s="558" t="s">
        <v>189</v>
      </c>
      <c r="K7" s="558"/>
      <c r="L7" s="558"/>
      <c r="M7" s="558"/>
      <c r="N7" s="558"/>
      <c r="O7" s="558"/>
      <c r="P7" s="558"/>
      <c r="Q7" s="558"/>
      <c r="R7" s="558"/>
      <c r="S7" s="558"/>
      <c r="T7" s="558"/>
      <c r="U7" s="558"/>
      <c r="V7" s="558"/>
      <c r="W7" s="558"/>
      <c r="X7" s="328"/>
    </row>
    <row r="8" spans="1:24" ht="18.75" customHeight="1" thickBot="1" x14ac:dyDescent="0.5">
      <c r="B8" s="285" t="str">
        <f>CONCATENATE(STILLINGAR_FORSENDUR!$E$11," : MÖNNUN")</f>
        <v>&lt;SLÁ HÉR INN&gt; : MÖNNUN</v>
      </c>
      <c r="E8" s="571" t="s">
        <v>146</v>
      </c>
      <c r="F8" s="571"/>
      <c r="G8" s="571"/>
      <c r="H8" s="498"/>
      <c r="I8" s="333"/>
      <c r="J8" s="559"/>
      <c r="K8" s="559"/>
      <c r="L8" s="559"/>
      <c r="M8" s="559"/>
      <c r="N8" s="559"/>
      <c r="O8" s="559"/>
      <c r="P8" s="559"/>
      <c r="Q8" s="559"/>
      <c r="R8" s="559"/>
      <c r="S8" s="559"/>
      <c r="T8" s="559"/>
      <c r="U8" s="559"/>
      <c r="V8" s="559"/>
      <c r="W8" s="559"/>
      <c r="X8" s="334"/>
    </row>
    <row r="9" spans="1:24" ht="18.75" customHeight="1" x14ac:dyDescent="0.45">
      <c r="A9" s="286"/>
      <c r="B9" s="285" t="str">
        <f>CONCATENATE(STILLINGAR_FORSENDUR!$E$11," : STARFSMENN")</f>
        <v>&lt;SLÁ HÉR INN&gt; : STARFSMENN</v>
      </c>
      <c r="E9" s="571"/>
      <c r="F9" s="571"/>
      <c r="G9" s="571"/>
      <c r="H9" s="498"/>
      <c r="I9" s="264"/>
      <c r="J9" s="63"/>
      <c r="K9" s="63"/>
      <c r="L9" s="63"/>
      <c r="M9" s="63"/>
      <c r="N9" s="63"/>
      <c r="O9" s="63"/>
      <c r="P9" s="63"/>
      <c r="Q9" s="63"/>
      <c r="R9" s="63"/>
      <c r="S9" s="63"/>
      <c r="T9" s="63"/>
      <c r="U9" s="63"/>
      <c r="V9" s="63"/>
      <c r="W9" s="63"/>
    </row>
    <row r="10" spans="1:24" ht="18.75" customHeight="1" x14ac:dyDescent="0.45">
      <c r="B10" s="285" t="str">
        <f>CONCATENATE(STILLINGAR_FORSENDUR!$E$11," : FYRIR STARFSMANNINN")</f>
        <v>&lt;SLÁ HÉR INN&gt; : FYRIR STARFSMANNINN</v>
      </c>
      <c r="E10" s="499"/>
      <c r="F10" s="499"/>
      <c r="G10" s="499"/>
      <c r="H10" s="498"/>
      <c r="I10" s="264"/>
      <c r="J10" s="63"/>
      <c r="K10" s="63"/>
      <c r="L10" s="63"/>
      <c r="M10" s="63"/>
      <c r="N10" s="63"/>
      <c r="O10" s="63"/>
      <c r="P10" s="63"/>
      <c r="Q10" s="63"/>
      <c r="R10" s="63"/>
      <c r="S10" s="63"/>
      <c r="T10" s="63"/>
      <c r="U10" s="63"/>
      <c r="V10" s="63"/>
      <c r="W10" s="63"/>
    </row>
    <row r="11" spans="1:24" ht="18" x14ac:dyDescent="0.55000000000000004">
      <c r="B11" s="516" t="str">
        <f>CONCATENATE(STILLINGAR_FORSENDUR!$E$11," : KOSTNAÐARMAT")</f>
        <v>&lt;SLÁ HÉR INN&gt; : KOSTNAÐARMAT</v>
      </c>
      <c r="H11" s="498"/>
      <c r="I11" s="264"/>
      <c r="J11" s="63"/>
      <c r="K11" s="262" t="s">
        <v>187</v>
      </c>
      <c r="L11" s="63"/>
      <c r="M11" s="63"/>
      <c r="N11" s="63"/>
      <c r="O11" s="63"/>
      <c r="P11" s="63"/>
      <c r="Q11" s="63"/>
      <c r="R11" s="63"/>
      <c r="S11" s="63"/>
      <c r="T11" s="63"/>
      <c r="U11" s="63"/>
      <c r="V11" s="63"/>
      <c r="W11" s="63"/>
    </row>
    <row r="12" spans="1:24" x14ac:dyDescent="0.45">
      <c r="B12" s="287"/>
      <c r="F12" s="569" t="s">
        <v>305</v>
      </c>
      <c r="G12" s="569"/>
      <c r="H12" s="570"/>
      <c r="I12" s="264"/>
      <c r="J12" s="63"/>
      <c r="K12" s="63"/>
      <c r="L12" s="266" t="s">
        <v>198</v>
      </c>
      <c r="M12" s="63"/>
      <c r="N12" s="63"/>
      <c r="O12" s="63"/>
      <c r="P12" s="63"/>
      <c r="Q12" s="63"/>
      <c r="R12" s="63"/>
      <c r="S12" s="63"/>
      <c r="T12" s="63"/>
      <c r="U12" s="63"/>
      <c r="V12" s="63"/>
      <c r="W12" s="63"/>
    </row>
    <row r="13" spans="1:24" x14ac:dyDescent="0.45">
      <c r="B13" s="287"/>
      <c r="F13" s="569"/>
      <c r="G13" s="569"/>
      <c r="H13" s="570"/>
      <c r="I13" s="264"/>
      <c r="J13" s="63"/>
      <c r="K13" s="63"/>
      <c r="L13" s="63"/>
      <c r="M13" s="63"/>
      <c r="N13" s="63"/>
      <c r="O13" s="63"/>
      <c r="P13" s="63"/>
      <c r="Q13" s="63"/>
      <c r="R13" s="63"/>
      <c r="S13" s="63"/>
      <c r="T13" s="63"/>
      <c r="U13" s="63"/>
      <c r="V13" s="63"/>
      <c r="W13" s="63"/>
    </row>
    <row r="14" spans="1:24" x14ac:dyDescent="0.45">
      <c r="F14" s="569"/>
      <c r="G14" s="569"/>
      <c r="H14" s="570"/>
      <c r="I14" s="264"/>
      <c r="J14" s="63"/>
      <c r="K14" s="63"/>
      <c r="L14" s="63"/>
      <c r="M14" s="63"/>
      <c r="N14" s="63"/>
      <c r="O14" s="63"/>
      <c r="P14" s="63"/>
      <c r="Q14" s="63"/>
      <c r="R14" s="63"/>
      <c r="S14" s="63"/>
      <c r="T14" s="63"/>
      <c r="U14" s="63"/>
      <c r="V14" s="63"/>
      <c r="W14" s="63"/>
    </row>
    <row r="15" spans="1:24" x14ac:dyDescent="0.45">
      <c r="H15" s="498"/>
      <c r="I15" s="264"/>
      <c r="J15" s="63"/>
      <c r="K15" s="63"/>
      <c r="L15" s="63"/>
      <c r="M15" s="63"/>
      <c r="N15" s="63"/>
      <c r="O15" s="63"/>
      <c r="P15" s="63"/>
      <c r="Q15" s="63"/>
      <c r="R15" s="63"/>
      <c r="S15" s="63"/>
      <c r="T15" s="63"/>
      <c r="U15" s="63"/>
      <c r="V15" s="63"/>
      <c r="W15" s="63"/>
    </row>
    <row r="16" spans="1:24" x14ac:dyDescent="0.45">
      <c r="H16" s="498"/>
      <c r="I16" s="264"/>
      <c r="J16" s="63"/>
      <c r="K16" s="63"/>
      <c r="L16" s="63"/>
      <c r="M16" s="63"/>
      <c r="N16" s="63"/>
      <c r="O16" s="63"/>
      <c r="P16" s="63"/>
      <c r="Q16" s="63"/>
      <c r="R16" s="63"/>
      <c r="S16" s="63"/>
      <c r="T16" s="63"/>
      <c r="U16" s="63"/>
      <c r="V16" s="63"/>
      <c r="W16" s="63"/>
    </row>
    <row r="17" spans="8:23" ht="18" x14ac:dyDescent="0.55000000000000004">
      <c r="H17" s="498"/>
      <c r="I17" s="264"/>
      <c r="J17" s="63"/>
      <c r="K17" s="262" t="s">
        <v>143</v>
      </c>
      <c r="L17" s="63"/>
      <c r="M17" s="63"/>
      <c r="N17" s="63"/>
      <c r="O17" s="63"/>
      <c r="P17" s="63"/>
      <c r="Q17" s="63"/>
      <c r="R17" s="63"/>
      <c r="S17" s="63"/>
      <c r="T17" s="63"/>
      <c r="U17" s="63"/>
      <c r="V17" s="63"/>
      <c r="W17" s="63"/>
    </row>
    <row r="18" spans="8:23" ht="18" x14ac:dyDescent="0.55000000000000004">
      <c r="H18" s="498"/>
      <c r="I18" s="264"/>
      <c r="J18" s="63"/>
      <c r="K18" s="262"/>
      <c r="L18" s="63"/>
      <c r="M18" s="63"/>
      <c r="N18" s="63"/>
      <c r="O18" s="63"/>
      <c r="P18" s="63"/>
      <c r="Q18" s="63"/>
      <c r="R18" s="63"/>
      <c r="S18" s="63"/>
      <c r="T18" s="63"/>
      <c r="U18" s="63"/>
      <c r="V18" s="63"/>
      <c r="W18" s="63"/>
    </row>
    <row r="19" spans="8:23" ht="15" customHeight="1" x14ac:dyDescent="0.45">
      <c r="H19" s="498"/>
      <c r="I19" s="264"/>
      <c r="J19" s="63"/>
      <c r="K19" s="562" t="s">
        <v>144</v>
      </c>
      <c r="L19" s="562"/>
      <c r="M19" s="562"/>
      <c r="N19" s="562"/>
      <c r="O19" s="563" t="s">
        <v>145</v>
      </c>
      <c r="P19" s="563"/>
      <c r="Q19" s="563"/>
      <c r="R19" s="563"/>
      <c r="S19" s="563"/>
      <c r="T19" s="63"/>
      <c r="U19" s="263" t="s">
        <v>190</v>
      </c>
      <c r="V19" s="63"/>
      <c r="W19" s="63"/>
    </row>
    <row r="20" spans="8:23" x14ac:dyDescent="0.45">
      <c r="H20" s="498"/>
      <c r="I20" s="264"/>
      <c r="J20" s="63"/>
      <c r="K20" s="63"/>
      <c r="L20" s="63"/>
      <c r="M20" s="63"/>
      <c r="N20" s="63"/>
      <c r="O20" s="563"/>
      <c r="P20" s="563"/>
      <c r="Q20" s="563"/>
      <c r="R20" s="563"/>
      <c r="S20" s="563"/>
      <c r="T20" s="233"/>
      <c r="U20" s="335">
        <v>44317</v>
      </c>
      <c r="V20" s="63"/>
      <c r="W20" s="63"/>
    </row>
    <row r="21" spans="8:23" x14ac:dyDescent="0.45">
      <c r="H21" s="498"/>
      <c r="I21" s="264"/>
      <c r="J21" s="63"/>
      <c r="K21" s="63"/>
      <c r="L21" s="63"/>
      <c r="M21" s="63"/>
      <c r="N21" s="63"/>
      <c r="O21" s="63"/>
      <c r="P21" s="63"/>
      <c r="Q21" s="63"/>
      <c r="R21" s="63"/>
      <c r="S21" s="63"/>
      <c r="T21" s="263"/>
      <c r="U21" s="63"/>
      <c r="V21" s="63"/>
      <c r="W21" s="63"/>
    </row>
    <row r="22" spans="8:23" x14ac:dyDescent="0.45">
      <c r="H22" s="498"/>
      <c r="I22" s="264"/>
      <c r="J22" s="63"/>
      <c r="K22" s="63"/>
      <c r="L22" s="63"/>
      <c r="M22" s="63"/>
      <c r="N22" s="63"/>
      <c r="O22" s="63"/>
      <c r="P22" s="63"/>
      <c r="Q22" s="63"/>
      <c r="R22" s="63"/>
      <c r="S22" s="63"/>
      <c r="T22" s="63"/>
      <c r="U22" s="63"/>
      <c r="V22" s="63"/>
      <c r="W22" s="63"/>
    </row>
    <row r="23" spans="8:23" x14ac:dyDescent="0.45">
      <c r="H23" s="498"/>
      <c r="I23" s="264"/>
      <c r="J23" s="63"/>
      <c r="K23" s="63"/>
      <c r="L23" s="63"/>
      <c r="M23" s="63"/>
      <c r="N23" s="63"/>
      <c r="O23" s="63"/>
      <c r="P23" s="63"/>
      <c r="Q23" s="63"/>
      <c r="R23" s="63"/>
      <c r="S23" s="63"/>
      <c r="T23" s="63"/>
      <c r="U23" s="63"/>
      <c r="V23" s="63"/>
      <c r="W23" s="63"/>
    </row>
    <row r="24" spans="8:23" x14ac:dyDescent="0.45">
      <c r="H24" s="498"/>
      <c r="I24" s="264"/>
      <c r="J24" s="63"/>
      <c r="K24" s="63"/>
      <c r="L24" s="63"/>
      <c r="M24" s="63"/>
      <c r="N24" s="63"/>
      <c r="O24" s="63"/>
      <c r="P24" s="63"/>
      <c r="Q24" s="63"/>
      <c r="R24" s="63"/>
      <c r="S24" s="63"/>
      <c r="T24" s="63"/>
      <c r="U24" s="63"/>
      <c r="V24" s="63"/>
      <c r="W24" s="63"/>
    </row>
    <row r="25" spans="8:23" x14ac:dyDescent="0.45">
      <c r="H25" s="498"/>
      <c r="I25" s="264"/>
      <c r="J25" s="63"/>
      <c r="K25" s="63"/>
      <c r="L25" s="63"/>
      <c r="M25" s="63"/>
      <c r="N25" s="63"/>
      <c r="O25" s="63"/>
      <c r="P25" s="63"/>
      <c r="Q25" s="63"/>
      <c r="R25" s="63"/>
      <c r="S25" s="63"/>
      <c r="T25" s="63"/>
      <c r="U25" s="63"/>
      <c r="V25" s="63"/>
      <c r="W25" s="63"/>
    </row>
    <row r="26" spans="8:23" x14ac:dyDescent="0.45">
      <c r="H26" s="498"/>
      <c r="I26" s="264"/>
      <c r="J26" s="63"/>
      <c r="K26" s="63"/>
      <c r="L26" s="63"/>
      <c r="M26" s="63"/>
      <c r="N26" s="63"/>
      <c r="O26" s="63"/>
      <c r="P26" s="63"/>
      <c r="Q26" s="63"/>
      <c r="R26" s="63"/>
      <c r="S26" s="63"/>
      <c r="W26" s="63"/>
    </row>
    <row r="27" spans="8:23" x14ac:dyDescent="0.45">
      <c r="H27" s="498"/>
      <c r="I27" s="264"/>
      <c r="J27" s="63"/>
      <c r="K27" s="63"/>
      <c r="L27" s="63"/>
      <c r="M27" s="63"/>
      <c r="N27" s="63"/>
      <c r="O27" s="63"/>
      <c r="P27" s="63"/>
      <c r="Q27" s="63"/>
      <c r="R27" s="63"/>
      <c r="S27" s="63"/>
      <c r="U27" s="263"/>
      <c r="V27" s="263"/>
      <c r="W27" s="63"/>
    </row>
    <row r="28" spans="8:23" x14ac:dyDescent="0.45">
      <c r="H28" s="498"/>
      <c r="I28" s="264"/>
      <c r="J28" s="63"/>
      <c r="K28" s="63"/>
      <c r="L28" s="63"/>
      <c r="M28" s="63"/>
      <c r="N28" s="63"/>
      <c r="O28" s="63"/>
      <c r="P28" s="63"/>
      <c r="Q28" s="63"/>
      <c r="R28" s="63"/>
      <c r="S28" s="63"/>
      <c r="T28" s="63"/>
      <c r="U28" s="63"/>
      <c r="V28" s="63"/>
      <c r="W28" s="63"/>
    </row>
    <row r="29" spans="8:23" x14ac:dyDescent="0.45">
      <c r="H29" s="498"/>
      <c r="I29" s="264"/>
      <c r="J29" s="63"/>
      <c r="K29" s="63"/>
      <c r="L29" s="63"/>
      <c r="M29" s="63"/>
      <c r="N29" s="63"/>
      <c r="O29" s="63"/>
      <c r="P29" s="63"/>
      <c r="Q29" s="63"/>
      <c r="R29" s="63"/>
      <c r="S29" s="63"/>
      <c r="T29" s="63"/>
      <c r="U29" s="63"/>
      <c r="V29" s="63"/>
      <c r="W29" s="63"/>
    </row>
    <row r="30" spans="8:23" x14ac:dyDescent="0.45">
      <c r="H30" s="498"/>
      <c r="I30" s="264"/>
      <c r="J30" s="63"/>
      <c r="K30" s="63"/>
      <c r="L30" s="63"/>
      <c r="M30" s="63"/>
      <c r="N30" s="63"/>
      <c r="O30" s="63"/>
      <c r="P30" s="63"/>
      <c r="Q30" s="63"/>
      <c r="R30" s="63"/>
      <c r="S30" s="63"/>
      <c r="T30" s="63"/>
      <c r="U30" s="63"/>
      <c r="V30" s="63"/>
      <c r="W30" s="63"/>
    </row>
    <row r="31" spans="8:23" x14ac:dyDescent="0.45">
      <c r="H31" s="498"/>
      <c r="I31" s="264"/>
      <c r="J31" s="63"/>
      <c r="K31" s="63"/>
      <c r="L31" s="63"/>
      <c r="M31" s="63"/>
      <c r="N31" s="63"/>
      <c r="O31" s="63"/>
      <c r="P31" s="63"/>
      <c r="Q31" s="63"/>
      <c r="R31" s="63"/>
      <c r="S31" s="63"/>
      <c r="T31" s="63"/>
      <c r="U31" s="63"/>
      <c r="V31" s="63"/>
      <c r="W31" s="63"/>
    </row>
    <row r="32" spans="8:23" x14ac:dyDescent="0.45">
      <c r="H32" s="498"/>
      <c r="I32" s="264"/>
      <c r="J32" s="63"/>
      <c r="K32" s="63"/>
      <c r="L32" s="63"/>
      <c r="M32" s="63"/>
      <c r="N32" s="63"/>
      <c r="O32" s="63"/>
      <c r="P32" s="63"/>
      <c r="Q32" s="63"/>
      <c r="R32" s="63"/>
      <c r="S32" s="63"/>
      <c r="T32" s="63"/>
      <c r="U32" s="63"/>
      <c r="V32" s="63"/>
      <c r="W32" s="63"/>
    </row>
    <row r="33" spans="8:24" x14ac:dyDescent="0.45">
      <c r="H33" s="498"/>
      <c r="I33" s="264"/>
      <c r="J33" s="63"/>
      <c r="K33" s="63"/>
      <c r="L33" s="63"/>
      <c r="M33" s="63"/>
      <c r="N33" s="63"/>
      <c r="O33" s="63"/>
      <c r="P33" s="63"/>
      <c r="Q33" s="63"/>
      <c r="R33" s="63"/>
      <c r="S33" s="63"/>
      <c r="T33" s="63"/>
      <c r="U33" s="63"/>
      <c r="V33" s="63"/>
      <c r="W33" s="63"/>
    </row>
    <row r="34" spans="8:24" x14ac:dyDescent="0.45">
      <c r="H34" s="498"/>
      <c r="I34" s="264"/>
      <c r="J34" s="63"/>
      <c r="K34" s="63"/>
      <c r="L34" s="63"/>
      <c r="M34" s="63"/>
      <c r="N34" s="63"/>
      <c r="O34" s="63"/>
      <c r="P34" s="63"/>
      <c r="Q34" s="63"/>
      <c r="R34" s="63"/>
      <c r="S34" s="63"/>
      <c r="T34" s="63"/>
      <c r="U34" s="63"/>
      <c r="V34" s="63"/>
      <c r="W34" s="63"/>
    </row>
    <row r="35" spans="8:24" x14ac:dyDescent="0.45">
      <c r="H35" s="498"/>
      <c r="I35" s="264"/>
      <c r="J35" s="63"/>
      <c r="K35" s="63"/>
      <c r="L35" s="63"/>
      <c r="M35" s="63"/>
      <c r="N35" s="63"/>
      <c r="O35" s="63"/>
      <c r="P35" s="63"/>
      <c r="Q35" s="63"/>
      <c r="R35" s="63"/>
      <c r="S35" s="63"/>
      <c r="T35" s="63"/>
      <c r="U35" s="63"/>
      <c r="V35" s="63"/>
      <c r="W35" s="63"/>
    </row>
    <row r="36" spans="8:24" x14ac:dyDescent="0.45">
      <c r="H36" s="498"/>
      <c r="I36" s="264"/>
      <c r="J36" s="63"/>
      <c r="K36" s="263" t="s">
        <v>191</v>
      </c>
      <c r="L36" s="63"/>
      <c r="M36" s="63"/>
      <c r="N36" s="63"/>
      <c r="O36" s="263" t="s">
        <v>191</v>
      </c>
      <c r="P36" s="63"/>
      <c r="Q36" s="63"/>
      <c r="R36" s="63"/>
      <c r="S36" s="63"/>
      <c r="T36" s="263" t="s">
        <v>190</v>
      </c>
      <c r="U36" s="63"/>
      <c r="V36" s="63"/>
      <c r="W36" s="63"/>
    </row>
    <row r="37" spans="8:24" x14ac:dyDescent="0.45">
      <c r="H37" s="498"/>
      <c r="I37" s="264"/>
      <c r="J37" s="63"/>
      <c r="K37" s="63"/>
      <c r="L37" s="63"/>
      <c r="M37" s="63"/>
      <c r="N37" s="63"/>
      <c r="O37" s="63"/>
      <c r="P37" s="63"/>
      <c r="Q37" s="63"/>
      <c r="R37" s="63"/>
      <c r="S37" s="63"/>
      <c r="T37" s="63"/>
      <c r="U37" s="63"/>
      <c r="V37" s="63"/>
      <c r="W37" s="63"/>
      <c r="X37" s="63"/>
    </row>
    <row r="38" spans="8:24" x14ac:dyDescent="0.45">
      <c r="H38" s="498"/>
      <c r="I38" s="264"/>
      <c r="J38" s="63"/>
      <c r="K38" s="63"/>
      <c r="L38" s="63"/>
      <c r="M38" s="63"/>
      <c r="N38" s="63"/>
      <c r="O38" s="63"/>
      <c r="P38" s="63"/>
      <c r="Q38" s="63"/>
      <c r="R38" s="63"/>
      <c r="S38" s="63"/>
      <c r="T38" s="63"/>
      <c r="U38" s="63"/>
      <c r="V38" s="63"/>
      <c r="W38" s="63"/>
      <c r="X38" s="63"/>
    </row>
    <row r="39" spans="8:24" x14ac:dyDescent="0.45">
      <c r="H39" s="498"/>
      <c r="I39" s="264"/>
      <c r="J39" s="63"/>
      <c r="L39" s="63"/>
      <c r="M39" s="63"/>
      <c r="N39" s="63"/>
      <c r="O39" s="63"/>
      <c r="P39" s="63"/>
      <c r="Q39" s="63"/>
      <c r="R39" s="63"/>
      <c r="S39" s="63"/>
      <c r="T39" s="63"/>
      <c r="U39" s="63"/>
      <c r="V39" s="63"/>
      <c r="W39" s="63"/>
      <c r="X39" s="63"/>
    </row>
    <row r="40" spans="8:24" ht="18" x14ac:dyDescent="0.55000000000000004">
      <c r="H40" s="498"/>
      <c r="I40" s="264"/>
      <c r="J40" s="63"/>
      <c r="K40" s="262" t="s">
        <v>304</v>
      </c>
      <c r="L40" s="63"/>
      <c r="M40" s="63"/>
      <c r="N40" s="63"/>
      <c r="O40" s="63"/>
      <c r="P40" s="63"/>
      <c r="Q40" s="63"/>
      <c r="R40" s="63"/>
      <c r="S40" s="63"/>
      <c r="T40" s="63"/>
      <c r="U40" s="63"/>
      <c r="V40" s="63"/>
      <c r="W40" s="63"/>
      <c r="X40" s="63"/>
    </row>
    <row r="41" spans="8:24" x14ac:dyDescent="0.45">
      <c r="H41" s="498"/>
      <c r="I41" s="264"/>
      <c r="J41" s="63"/>
      <c r="K41" s="266" t="s">
        <v>147</v>
      </c>
      <c r="M41" s="266"/>
      <c r="N41" s="266"/>
      <c r="O41" s="266"/>
      <c r="P41" s="63"/>
      <c r="Q41" s="63"/>
      <c r="R41" s="63"/>
      <c r="S41" s="63"/>
      <c r="T41" s="63"/>
      <c r="U41" s="63"/>
      <c r="V41" s="63"/>
      <c r="W41" s="63"/>
      <c r="X41" s="63"/>
    </row>
    <row r="42" spans="8:24" x14ac:dyDescent="0.45">
      <c r="H42" s="498"/>
      <c r="I42" s="264"/>
      <c r="J42" s="63"/>
      <c r="L42" s="267" t="s">
        <v>148</v>
      </c>
      <c r="N42" s="266"/>
      <c r="O42" s="266"/>
      <c r="P42" s="63"/>
      <c r="Q42" s="63"/>
      <c r="R42" s="63"/>
      <c r="S42" s="63"/>
      <c r="T42" s="63"/>
      <c r="U42" s="63"/>
      <c r="V42" s="63"/>
      <c r="W42" s="63"/>
      <c r="X42" s="63"/>
    </row>
    <row r="43" spans="8:24" x14ac:dyDescent="0.45">
      <c r="H43" s="498"/>
      <c r="I43" s="264"/>
      <c r="J43" s="63"/>
      <c r="K43" s="63"/>
      <c r="L43" s="267" t="s">
        <v>149</v>
      </c>
      <c r="N43" s="266"/>
      <c r="O43" s="266"/>
      <c r="P43" s="63"/>
      <c r="Q43" s="63"/>
      <c r="R43" s="63"/>
      <c r="S43" s="63"/>
      <c r="T43" s="63"/>
      <c r="U43" s="63"/>
      <c r="V43" s="63"/>
      <c r="W43" s="63"/>
      <c r="X43" s="63"/>
    </row>
    <row r="44" spans="8:24" x14ac:dyDescent="0.45">
      <c r="H44" s="498"/>
      <c r="I44" s="264"/>
      <c r="J44" s="63"/>
      <c r="K44" s="63"/>
      <c r="L44" s="267" t="s">
        <v>150</v>
      </c>
      <c r="N44" s="266"/>
      <c r="O44" s="266"/>
      <c r="P44" s="63"/>
      <c r="Q44" s="63"/>
      <c r="R44" s="63"/>
      <c r="S44" s="63"/>
      <c r="T44" s="63"/>
      <c r="U44" s="63"/>
      <c r="V44" s="63"/>
      <c r="W44" s="63"/>
      <c r="X44" s="63"/>
    </row>
    <row r="45" spans="8:24" x14ac:dyDescent="0.45">
      <c r="H45" s="498"/>
      <c r="I45" s="264"/>
      <c r="J45" s="63"/>
      <c r="K45" s="63"/>
      <c r="L45" s="267" t="s">
        <v>151</v>
      </c>
      <c r="M45" s="266"/>
      <c r="N45" s="266"/>
      <c r="O45" s="266"/>
      <c r="P45" s="63"/>
      <c r="Q45" s="63"/>
      <c r="R45" s="63"/>
      <c r="S45" s="63"/>
      <c r="T45" s="63"/>
      <c r="U45" s="63"/>
      <c r="V45" s="63"/>
      <c r="W45" s="63"/>
      <c r="X45" s="63"/>
    </row>
    <row r="46" spans="8:24" x14ac:dyDescent="0.45">
      <c r="H46" s="498"/>
      <c r="I46" s="264"/>
      <c r="J46" s="63"/>
      <c r="K46" s="63"/>
      <c r="L46" s="266"/>
      <c r="M46" s="266"/>
      <c r="N46" s="266"/>
      <c r="O46" s="266"/>
      <c r="P46" s="63"/>
      <c r="Q46" s="63"/>
      <c r="R46" s="63"/>
      <c r="S46" s="63"/>
      <c r="T46" s="63"/>
      <c r="U46" s="63"/>
      <c r="V46" s="63"/>
      <c r="W46" s="63"/>
      <c r="X46" s="63"/>
    </row>
    <row r="47" spans="8:24" x14ac:dyDescent="0.45">
      <c r="H47" s="498"/>
      <c r="I47" s="264"/>
      <c r="J47" s="63"/>
      <c r="K47" s="63"/>
      <c r="L47" s="266"/>
      <c r="M47" s="266"/>
      <c r="N47" s="266"/>
      <c r="P47" s="63"/>
      <c r="Q47" s="63"/>
      <c r="R47" s="63"/>
      <c r="S47" s="63"/>
      <c r="T47" s="63"/>
      <c r="U47" s="63"/>
      <c r="V47" s="63"/>
      <c r="W47" s="63"/>
      <c r="X47" s="63"/>
    </row>
    <row r="48" spans="8:24" x14ac:dyDescent="0.45">
      <c r="H48" s="498"/>
      <c r="I48" s="264"/>
      <c r="J48" s="63"/>
      <c r="K48" s="63"/>
      <c r="L48" s="63"/>
      <c r="M48" s="63"/>
      <c r="N48" s="63"/>
      <c r="O48" s="63"/>
      <c r="P48" s="63"/>
      <c r="Q48" s="63"/>
      <c r="R48" s="63"/>
      <c r="S48" s="63"/>
      <c r="T48" s="63"/>
      <c r="U48" s="63"/>
      <c r="V48" s="63"/>
      <c r="W48" s="63"/>
      <c r="X48" s="63"/>
    </row>
    <row r="49" spans="4:29" x14ac:dyDescent="0.45">
      <c r="H49" s="498"/>
      <c r="X49" s="63"/>
    </row>
    <row r="50" spans="4:29" x14ac:dyDescent="0.45">
      <c r="H50" s="498"/>
      <c r="X50" s="63"/>
    </row>
    <row r="51" spans="4:29" x14ac:dyDescent="0.45">
      <c r="H51" s="498"/>
      <c r="X51" s="63"/>
    </row>
    <row r="52" spans="4:29" x14ac:dyDescent="0.45">
      <c r="H52" s="498"/>
      <c r="X52" s="63"/>
    </row>
    <row r="53" spans="4:29" x14ac:dyDescent="0.45">
      <c r="H53" s="498"/>
      <c r="X53" s="63"/>
    </row>
    <row r="54" spans="4:29" x14ac:dyDescent="0.45">
      <c r="H54" s="498"/>
      <c r="X54" s="63"/>
    </row>
    <row r="55" spans="4:29" x14ac:dyDescent="0.45">
      <c r="H55" s="498"/>
      <c r="X55" s="63"/>
    </row>
    <row r="56" spans="4:29" x14ac:dyDescent="0.45">
      <c r="H56" s="498"/>
      <c r="X56" s="63"/>
    </row>
    <row r="57" spans="4:29" x14ac:dyDescent="0.45">
      <c r="H57" s="498"/>
      <c r="X57" s="63"/>
    </row>
    <row r="58" spans="4:29" x14ac:dyDescent="0.45">
      <c r="H58" s="498"/>
      <c r="X58" s="63"/>
    </row>
    <row r="59" spans="4:29" x14ac:dyDescent="0.45">
      <c r="H59" s="498"/>
      <c r="X59" s="63"/>
    </row>
    <row r="60" spans="4:29" x14ac:dyDescent="0.45">
      <c r="H60" s="498"/>
      <c r="X60" s="63"/>
    </row>
    <row r="61" spans="4:29" x14ac:dyDescent="0.45">
      <c r="D61" s="63"/>
      <c r="E61" s="63"/>
      <c r="F61" s="63"/>
      <c r="G61" s="63"/>
      <c r="H61" s="504"/>
      <c r="I61" s="63"/>
      <c r="J61" s="63"/>
      <c r="K61" s="63"/>
      <c r="L61" s="63"/>
      <c r="M61" s="63"/>
      <c r="N61" s="63"/>
      <c r="O61" s="63"/>
      <c r="P61" s="63"/>
      <c r="Q61" s="63"/>
      <c r="R61" s="63"/>
      <c r="S61" s="63"/>
      <c r="T61" s="63"/>
      <c r="U61" s="63"/>
      <c r="V61" s="63"/>
      <c r="W61" s="63"/>
      <c r="X61" s="63"/>
      <c r="Z61" s="63"/>
      <c r="AA61" s="63"/>
      <c r="AB61" s="63"/>
      <c r="AC61" s="63"/>
    </row>
    <row r="62" spans="4:29" x14ac:dyDescent="0.45">
      <c r="D62" s="63"/>
      <c r="E62" s="63"/>
      <c r="H62" s="505"/>
      <c r="I62" s="500" t="s">
        <v>200</v>
      </c>
      <c r="J62" s="500"/>
      <c r="K62" s="458"/>
      <c r="L62" s="458"/>
      <c r="M62" s="458"/>
      <c r="N62" s="63"/>
      <c r="O62" s="63"/>
      <c r="P62" s="63"/>
      <c r="Q62" s="63"/>
      <c r="R62" s="63"/>
      <c r="S62" s="63"/>
      <c r="T62" s="63"/>
      <c r="U62" s="63"/>
      <c r="V62" s="63"/>
      <c r="W62" s="63"/>
      <c r="X62" s="63"/>
      <c r="Y62" s="63"/>
      <c r="Z62" s="63"/>
      <c r="AA62" s="63"/>
      <c r="AB62" s="63"/>
      <c r="AC62" s="63"/>
    </row>
    <row r="63" spans="4:29" ht="15" customHeight="1" x14ac:dyDescent="0.45">
      <c r="D63" s="63"/>
      <c r="E63" s="63"/>
      <c r="H63" s="505"/>
      <c r="I63" s="560" t="s">
        <v>158</v>
      </c>
      <c r="J63" s="560"/>
      <c r="K63" s="560"/>
      <c r="L63" s="560"/>
      <c r="M63" s="560"/>
      <c r="N63" s="560"/>
      <c r="O63" s="560"/>
      <c r="P63" s="560"/>
      <c r="Q63" s="560"/>
      <c r="R63" s="560"/>
      <c r="S63" s="560"/>
      <c r="T63" s="560"/>
      <c r="U63" s="560"/>
      <c r="V63" s="560"/>
      <c r="W63" s="560"/>
      <c r="X63" s="560"/>
      <c r="Y63" s="501"/>
      <c r="Z63" s="501"/>
      <c r="AA63" s="501"/>
      <c r="AB63" s="501"/>
      <c r="AC63" s="501"/>
    </row>
    <row r="64" spans="4:29" ht="15" customHeight="1" x14ac:dyDescent="0.45">
      <c r="D64" s="63"/>
      <c r="E64" s="63"/>
      <c r="H64" s="505"/>
      <c r="I64" s="560"/>
      <c r="J64" s="560"/>
      <c r="K64" s="560"/>
      <c r="L64" s="560"/>
      <c r="M64" s="560"/>
      <c r="N64" s="560"/>
      <c r="O64" s="560"/>
      <c r="P64" s="560"/>
      <c r="Q64" s="560"/>
      <c r="R64" s="560"/>
      <c r="S64" s="560"/>
      <c r="T64" s="560"/>
      <c r="U64" s="560"/>
      <c r="V64" s="560"/>
      <c r="W64" s="560"/>
      <c r="X64" s="560"/>
      <c r="Y64" s="501"/>
      <c r="Z64" s="501"/>
      <c r="AA64" s="501"/>
      <c r="AB64" s="501"/>
      <c r="AC64" s="501"/>
    </row>
    <row r="65" spans="4:29" ht="15" customHeight="1" x14ac:dyDescent="0.45">
      <c r="D65" s="63"/>
      <c r="E65" s="63"/>
      <c r="H65" s="505"/>
      <c r="I65" s="503"/>
      <c r="J65" s="503"/>
      <c r="K65" s="503"/>
      <c r="L65" s="503"/>
      <c r="M65" s="503"/>
      <c r="N65" s="503"/>
      <c r="O65" s="503"/>
      <c r="P65" s="503"/>
      <c r="Q65" s="503"/>
      <c r="R65" s="503"/>
      <c r="S65" s="503"/>
      <c r="T65" s="503"/>
      <c r="U65" s="503"/>
      <c r="V65" s="503"/>
      <c r="W65" s="503"/>
      <c r="X65" s="503"/>
      <c r="Y65" s="501"/>
      <c r="Z65" s="501"/>
      <c r="AA65" s="501"/>
      <c r="AB65" s="501"/>
      <c r="AC65" s="501"/>
    </row>
    <row r="66" spans="4:29" ht="15" customHeight="1" x14ac:dyDescent="0.45">
      <c r="D66" s="63"/>
      <c r="E66" s="63"/>
      <c r="H66" s="505"/>
      <c r="I66" s="561" t="s">
        <v>309</v>
      </c>
      <c r="J66" s="561"/>
      <c r="K66" s="561"/>
      <c r="L66" s="561"/>
      <c r="M66" s="561"/>
      <c r="N66" s="561"/>
      <c r="O66" s="561"/>
      <c r="P66" s="561"/>
      <c r="Q66" s="561"/>
      <c r="R66" s="561"/>
      <c r="S66" s="561"/>
      <c r="T66" s="561"/>
      <c r="U66" s="561"/>
      <c r="V66" s="561"/>
      <c r="W66" s="561"/>
      <c r="X66" s="561"/>
      <c r="Y66" s="501"/>
      <c r="Z66" s="501"/>
      <c r="AA66" s="501"/>
      <c r="AB66" s="501"/>
      <c r="AC66" s="501"/>
    </row>
    <row r="67" spans="4:29" x14ac:dyDescent="0.45">
      <c r="D67" s="63"/>
      <c r="E67" s="63"/>
      <c r="H67" s="505"/>
      <c r="I67" s="561"/>
      <c r="J67" s="561"/>
      <c r="K67" s="561"/>
      <c r="L67" s="561"/>
      <c r="M67" s="561"/>
      <c r="N67" s="561"/>
      <c r="O67" s="561"/>
      <c r="P67" s="561"/>
      <c r="Q67" s="561"/>
      <c r="R67" s="561"/>
      <c r="S67" s="561"/>
      <c r="T67" s="561"/>
      <c r="U67" s="561"/>
      <c r="V67" s="561"/>
      <c r="W67" s="561"/>
      <c r="X67" s="561"/>
      <c r="Y67" s="501"/>
      <c r="Z67" s="501"/>
      <c r="AA67" s="501"/>
      <c r="AB67" s="501"/>
      <c r="AC67" s="501"/>
    </row>
    <row r="68" spans="4:29" x14ac:dyDescent="0.45">
      <c r="D68" s="63"/>
      <c r="E68" s="63"/>
      <c r="H68" s="505"/>
      <c r="I68" s="63"/>
      <c r="J68" s="63"/>
      <c r="K68" s="63"/>
      <c r="L68" s="63"/>
      <c r="M68" s="63"/>
      <c r="N68" s="63"/>
      <c r="O68" s="63"/>
      <c r="P68" s="63"/>
      <c r="Q68" s="63"/>
      <c r="R68" s="63"/>
      <c r="S68" s="63"/>
      <c r="T68" s="63"/>
      <c r="U68" s="63"/>
      <c r="V68" s="63"/>
      <c r="W68" s="63"/>
      <c r="X68" s="63"/>
      <c r="Y68" s="63"/>
      <c r="Z68" s="63"/>
      <c r="AA68" s="63"/>
      <c r="AB68" s="63"/>
      <c r="AC68" s="63"/>
    </row>
    <row r="69" spans="4:29" ht="15" customHeight="1" x14ac:dyDescent="0.45">
      <c r="D69" s="63"/>
      <c r="E69" s="63"/>
      <c r="H69" s="505"/>
      <c r="J69" s="502"/>
      <c r="K69" s="502"/>
      <c r="L69" s="502"/>
      <c r="M69" s="502"/>
      <c r="N69" s="502"/>
      <c r="O69" s="502"/>
      <c r="P69" s="502"/>
      <c r="Q69" s="502"/>
      <c r="R69" s="502"/>
      <c r="S69" s="502"/>
      <c r="T69" s="502"/>
      <c r="U69" s="502"/>
      <c r="V69" s="502"/>
      <c r="W69" s="502"/>
      <c r="X69" s="63"/>
      <c r="Z69" s="502"/>
      <c r="AA69" s="502"/>
      <c r="AB69" s="502"/>
      <c r="AC69" s="502"/>
    </row>
    <row r="70" spans="4:29" x14ac:dyDescent="0.45">
      <c r="D70" s="63"/>
      <c r="E70" s="63"/>
      <c r="H70" s="505"/>
      <c r="I70" s="502"/>
      <c r="J70" s="502"/>
      <c r="K70" s="502"/>
      <c r="L70" s="502"/>
      <c r="M70" s="502"/>
      <c r="N70" s="502"/>
      <c r="O70" s="502"/>
      <c r="P70" s="502"/>
      <c r="Q70" s="502"/>
      <c r="R70" s="502"/>
      <c r="S70" s="502"/>
      <c r="T70" s="502"/>
      <c r="U70" s="502"/>
      <c r="V70" s="502"/>
      <c r="W70" s="502"/>
      <c r="X70" s="502"/>
      <c r="Z70" s="502"/>
      <c r="AA70" s="502"/>
      <c r="AB70" s="502"/>
      <c r="AC70" s="502"/>
    </row>
    <row r="71" spans="4:29" x14ac:dyDescent="0.45">
      <c r="D71" s="63"/>
      <c r="E71" s="63"/>
      <c r="H71" s="505"/>
      <c r="I71" s="502"/>
      <c r="J71" s="502"/>
      <c r="K71" s="502"/>
      <c r="L71" s="502"/>
      <c r="M71" s="502"/>
      <c r="N71" s="502"/>
      <c r="O71" s="502"/>
      <c r="P71" s="502"/>
      <c r="Q71" s="502"/>
      <c r="R71" s="502"/>
      <c r="S71" s="502"/>
      <c r="T71" s="502"/>
      <c r="U71" s="502"/>
      <c r="V71" s="502"/>
      <c r="W71" s="502"/>
      <c r="X71" s="502"/>
      <c r="Y71" s="502"/>
      <c r="Z71" s="502"/>
      <c r="AA71" s="502"/>
      <c r="AB71" s="502"/>
      <c r="AC71" s="502"/>
    </row>
    <row r="72" spans="4:29" x14ac:dyDescent="0.45">
      <c r="D72" s="63"/>
      <c r="E72" s="63"/>
      <c r="F72" s="63"/>
      <c r="G72" s="63"/>
      <c r="H72" s="504"/>
      <c r="I72" s="63"/>
      <c r="J72" s="63"/>
      <c r="K72" s="63"/>
      <c r="L72" s="63"/>
      <c r="M72" s="63"/>
      <c r="N72" s="63"/>
      <c r="O72" s="63"/>
      <c r="P72" s="63"/>
      <c r="Q72" s="63"/>
      <c r="R72" s="63"/>
      <c r="S72" s="63"/>
      <c r="T72" s="63"/>
      <c r="U72" s="63"/>
      <c r="V72" s="63"/>
      <c r="W72" s="63"/>
      <c r="X72" s="63"/>
      <c r="Y72" s="63"/>
      <c r="Z72" s="63"/>
      <c r="AA72" s="63"/>
      <c r="AB72" s="63"/>
      <c r="AC72" s="63"/>
    </row>
    <row r="73" spans="4:29" ht="23.25" x14ac:dyDescent="0.7">
      <c r="H73" s="506"/>
      <c r="I73" s="556" t="s">
        <v>308</v>
      </c>
      <c r="J73" s="556"/>
      <c r="K73" s="556"/>
      <c r="L73" s="556"/>
      <c r="M73" s="556"/>
      <c r="N73" s="556"/>
      <c r="O73" s="556"/>
      <c r="P73" s="556"/>
      <c r="Q73" s="556"/>
      <c r="R73" s="556"/>
      <c r="S73" s="556"/>
      <c r="T73" s="556"/>
      <c r="U73" s="556"/>
      <c r="V73" s="556"/>
      <c r="W73" s="556"/>
      <c r="X73" s="557"/>
    </row>
    <row r="74" spans="4:29" x14ac:dyDescent="0.45">
      <c r="H74" s="506"/>
      <c r="I74" s="37"/>
      <c r="J74" s="37"/>
      <c r="K74" s="37"/>
      <c r="L74" s="37"/>
      <c r="M74" s="37"/>
      <c r="N74" s="37"/>
      <c r="O74" s="37"/>
      <c r="P74" s="37"/>
      <c r="Q74" s="37"/>
      <c r="R74" s="37"/>
      <c r="S74" s="37"/>
      <c r="T74" s="37"/>
      <c r="U74" s="37"/>
      <c r="V74" s="37"/>
      <c r="W74" s="37"/>
      <c r="X74" s="538"/>
    </row>
    <row r="75" spans="4:29" x14ac:dyDescent="0.45">
      <c r="H75" s="506"/>
      <c r="I75" s="37"/>
      <c r="J75" s="329" t="s">
        <v>188</v>
      </c>
      <c r="K75" s="329"/>
      <c r="L75" s="329"/>
      <c r="M75" s="329"/>
      <c r="N75" s="329"/>
      <c r="O75" s="329"/>
      <c r="P75" s="329"/>
      <c r="Q75" s="329"/>
      <c r="R75" s="329"/>
      <c r="S75" s="329"/>
      <c r="T75" s="329"/>
      <c r="U75" s="329"/>
      <c r="V75" s="329"/>
      <c r="W75" s="329"/>
      <c r="X75" s="538"/>
    </row>
    <row r="76" spans="4:29" x14ac:dyDescent="0.45">
      <c r="H76" s="506"/>
      <c r="I76" s="37"/>
      <c r="J76" s="329"/>
      <c r="K76" s="329"/>
      <c r="L76" s="329"/>
      <c r="M76" s="329"/>
      <c r="N76" s="329"/>
      <c r="O76" s="329"/>
      <c r="P76" s="329"/>
      <c r="Q76" s="329"/>
      <c r="R76" s="329"/>
      <c r="S76" s="329"/>
      <c r="T76" s="329"/>
      <c r="U76" s="329"/>
      <c r="V76" s="329"/>
      <c r="W76" s="329"/>
      <c r="X76" s="538"/>
    </row>
    <row r="77" spans="4:29" x14ac:dyDescent="0.45">
      <c r="H77" s="506"/>
      <c r="I77" s="37"/>
      <c r="J77" s="558" t="s">
        <v>310</v>
      </c>
      <c r="K77" s="558"/>
      <c r="L77" s="558"/>
      <c r="M77" s="558"/>
      <c r="N77" s="558"/>
      <c r="O77" s="558"/>
      <c r="P77" s="558"/>
      <c r="Q77" s="558"/>
      <c r="R77" s="558"/>
      <c r="S77" s="558"/>
      <c r="T77" s="558"/>
      <c r="U77" s="558"/>
      <c r="V77" s="558"/>
      <c r="W77" s="558"/>
      <c r="X77" s="538"/>
    </row>
    <row r="78" spans="4:29" ht="14.65" thickBot="1" x14ac:dyDescent="0.5">
      <c r="H78" s="506"/>
      <c r="I78" s="539"/>
      <c r="J78" s="559"/>
      <c r="K78" s="559"/>
      <c r="L78" s="559"/>
      <c r="M78" s="559"/>
      <c r="N78" s="559"/>
      <c r="O78" s="559"/>
      <c r="P78" s="559"/>
      <c r="Q78" s="559"/>
      <c r="R78" s="559"/>
      <c r="S78" s="559"/>
      <c r="T78" s="559"/>
      <c r="U78" s="559"/>
      <c r="V78" s="559"/>
      <c r="W78" s="559"/>
      <c r="X78" s="540"/>
    </row>
    <row r="79" spans="4:29" x14ac:dyDescent="0.45">
      <c r="H79" s="506"/>
      <c r="X79" s="507"/>
    </row>
    <row r="80" spans="4:29" x14ac:dyDescent="0.45">
      <c r="H80" s="506"/>
      <c r="X80" s="507"/>
    </row>
    <row r="81" spans="6:24" x14ac:dyDescent="0.45">
      <c r="H81" s="506"/>
      <c r="X81" s="507"/>
    </row>
    <row r="82" spans="6:24" ht="18" x14ac:dyDescent="0.55000000000000004">
      <c r="F82" s="554" t="s">
        <v>306</v>
      </c>
      <c r="G82" s="554"/>
      <c r="H82" s="555"/>
      <c r="K82" s="510" t="s">
        <v>316</v>
      </c>
      <c r="X82" s="507"/>
    </row>
    <row r="83" spans="6:24" x14ac:dyDescent="0.45">
      <c r="F83" s="554"/>
      <c r="G83" s="554"/>
      <c r="H83" s="555"/>
      <c r="X83" s="507"/>
    </row>
    <row r="84" spans="6:24" x14ac:dyDescent="0.45">
      <c r="F84" s="554"/>
      <c r="G84" s="554"/>
      <c r="H84" s="555"/>
      <c r="X84" s="507"/>
    </row>
    <row r="85" spans="6:24" x14ac:dyDescent="0.45">
      <c r="H85" s="506"/>
      <c r="X85" s="507"/>
    </row>
    <row r="86" spans="6:24" x14ac:dyDescent="0.45">
      <c r="H86" s="506"/>
      <c r="X86" s="507"/>
    </row>
    <row r="87" spans="6:24" x14ac:dyDescent="0.45">
      <c r="H87" s="506"/>
      <c r="X87" s="507"/>
    </row>
    <row r="88" spans="6:24" x14ac:dyDescent="0.45">
      <c r="H88" s="506"/>
      <c r="X88" s="507"/>
    </row>
    <row r="89" spans="6:24" x14ac:dyDescent="0.45">
      <c r="H89" s="506"/>
      <c r="X89" s="507"/>
    </row>
    <row r="90" spans="6:24" x14ac:dyDescent="0.45">
      <c r="H90" s="506"/>
      <c r="X90" s="507"/>
    </row>
    <row r="91" spans="6:24" x14ac:dyDescent="0.45">
      <c r="H91" s="506"/>
      <c r="X91" s="507"/>
    </row>
    <row r="92" spans="6:24" x14ac:dyDescent="0.45">
      <c r="H92" s="506"/>
      <c r="X92" s="507"/>
    </row>
    <row r="93" spans="6:24" x14ac:dyDescent="0.45">
      <c r="H93" s="506"/>
      <c r="X93" s="507"/>
    </row>
    <row r="94" spans="6:24" x14ac:dyDescent="0.45">
      <c r="H94" s="506"/>
      <c r="X94" s="507"/>
    </row>
    <row r="95" spans="6:24" x14ac:dyDescent="0.45">
      <c r="H95" s="506"/>
      <c r="X95" s="507"/>
    </row>
    <row r="96" spans="6:24" x14ac:dyDescent="0.45">
      <c r="H96" s="506"/>
      <c r="X96" s="507"/>
    </row>
    <row r="97" spans="8:24" x14ac:dyDescent="0.45">
      <c r="H97" s="506"/>
      <c r="X97" s="507"/>
    </row>
    <row r="98" spans="8:24" x14ac:dyDescent="0.45">
      <c r="H98" s="506"/>
      <c r="X98" s="507"/>
    </row>
    <row r="99" spans="8:24" x14ac:dyDescent="0.45">
      <c r="H99" s="506"/>
      <c r="X99" s="507"/>
    </row>
    <row r="100" spans="8:24" ht="18" x14ac:dyDescent="0.55000000000000004">
      <c r="H100" s="506"/>
      <c r="K100" s="510" t="s">
        <v>311</v>
      </c>
      <c r="X100" s="507"/>
    </row>
    <row r="101" spans="8:24" x14ac:dyDescent="0.45">
      <c r="H101" s="506"/>
      <c r="X101" s="507"/>
    </row>
    <row r="102" spans="8:24" x14ac:dyDescent="0.45">
      <c r="H102" s="506"/>
      <c r="X102" s="507"/>
    </row>
    <row r="103" spans="8:24" x14ac:dyDescent="0.45">
      <c r="H103" s="506"/>
      <c r="X103" s="507"/>
    </row>
    <row r="104" spans="8:24" x14ac:dyDescent="0.45">
      <c r="H104" s="506"/>
      <c r="X104" s="507"/>
    </row>
    <row r="105" spans="8:24" x14ac:dyDescent="0.45">
      <c r="H105" s="506"/>
      <c r="X105" s="507"/>
    </row>
    <row r="106" spans="8:24" x14ac:dyDescent="0.45">
      <c r="H106" s="506"/>
      <c r="X106" s="507"/>
    </row>
    <row r="107" spans="8:24" x14ac:dyDescent="0.45">
      <c r="H107" s="506"/>
      <c r="X107" s="507"/>
    </row>
    <row r="108" spans="8:24" x14ac:dyDescent="0.45">
      <c r="H108" s="506"/>
      <c r="X108" s="507"/>
    </row>
    <row r="109" spans="8:24" x14ac:dyDescent="0.45">
      <c r="H109" s="506"/>
      <c r="X109" s="507"/>
    </row>
    <row r="110" spans="8:24" x14ac:dyDescent="0.45">
      <c r="H110" s="506"/>
      <c r="X110" s="507"/>
    </row>
    <row r="111" spans="8:24" x14ac:dyDescent="0.45">
      <c r="H111" s="506"/>
      <c r="X111" s="507"/>
    </row>
    <row r="112" spans="8:24" x14ac:dyDescent="0.45">
      <c r="H112" s="506"/>
      <c r="X112" s="507"/>
    </row>
    <row r="113" spans="8:24" x14ac:dyDescent="0.45">
      <c r="H113" s="506"/>
      <c r="X113" s="507"/>
    </row>
    <row r="114" spans="8:24" x14ac:dyDescent="0.45">
      <c r="H114" s="506"/>
      <c r="X114" s="507"/>
    </row>
    <row r="115" spans="8:24" x14ac:dyDescent="0.45">
      <c r="H115" s="506"/>
      <c r="X115" s="507"/>
    </row>
    <row r="116" spans="8:24" x14ac:dyDescent="0.45">
      <c r="H116" s="506"/>
      <c r="X116" s="507"/>
    </row>
    <row r="117" spans="8:24" x14ac:dyDescent="0.45">
      <c r="H117" s="506"/>
      <c r="X117" s="507"/>
    </row>
    <row r="118" spans="8:24" x14ac:dyDescent="0.45">
      <c r="H118" s="506"/>
      <c r="X118" s="507"/>
    </row>
    <row r="119" spans="8:24" x14ac:dyDescent="0.45">
      <c r="H119" s="506"/>
      <c r="X119" s="507"/>
    </row>
    <row r="120" spans="8:24" ht="22.5" customHeight="1" x14ac:dyDescent="0.55000000000000004">
      <c r="H120" s="506"/>
      <c r="K120" s="510" t="s">
        <v>318</v>
      </c>
      <c r="X120" s="507"/>
    </row>
    <row r="121" spans="8:24" x14ac:dyDescent="0.45">
      <c r="H121" s="506"/>
      <c r="X121" s="507"/>
    </row>
    <row r="122" spans="8:24" x14ac:dyDescent="0.45">
      <c r="H122" s="506"/>
      <c r="X122" s="507"/>
    </row>
    <row r="123" spans="8:24" x14ac:dyDescent="0.45">
      <c r="H123" s="506"/>
      <c r="X123" s="507"/>
    </row>
    <row r="124" spans="8:24" x14ac:dyDescent="0.45">
      <c r="H124" s="506"/>
      <c r="X124" s="507"/>
    </row>
    <row r="125" spans="8:24" x14ac:dyDescent="0.45">
      <c r="H125" s="506"/>
      <c r="X125" s="507"/>
    </row>
    <row r="126" spans="8:24" x14ac:dyDescent="0.45">
      <c r="H126" s="506"/>
      <c r="X126" s="507"/>
    </row>
    <row r="127" spans="8:24" x14ac:dyDescent="0.45">
      <c r="H127" s="506"/>
      <c r="X127" s="507"/>
    </row>
    <row r="128" spans="8:24" x14ac:dyDescent="0.45">
      <c r="H128" s="506"/>
      <c r="X128" s="507"/>
    </row>
    <row r="129" spans="8:24" x14ac:dyDescent="0.45">
      <c r="H129" s="506"/>
      <c r="X129" s="507"/>
    </row>
    <row r="130" spans="8:24" x14ac:dyDescent="0.45">
      <c r="H130" s="506"/>
      <c r="X130" s="507"/>
    </row>
    <row r="131" spans="8:24" x14ac:dyDescent="0.45">
      <c r="H131" s="506"/>
      <c r="X131" s="507"/>
    </row>
    <row r="132" spans="8:24" x14ac:dyDescent="0.45">
      <c r="H132" s="506"/>
      <c r="X132" s="507"/>
    </row>
    <row r="133" spans="8:24" ht="18" x14ac:dyDescent="0.55000000000000004">
      <c r="H133" s="506"/>
      <c r="K133" s="510" t="s">
        <v>330</v>
      </c>
      <c r="X133" s="507"/>
    </row>
    <row r="134" spans="8:24" x14ac:dyDescent="0.45">
      <c r="H134" s="506"/>
      <c r="K134" s="511" t="s">
        <v>313</v>
      </c>
      <c r="X134" s="507"/>
    </row>
    <row r="135" spans="8:24" x14ac:dyDescent="0.45">
      <c r="H135" s="506"/>
      <c r="K135" s="511" t="s">
        <v>312</v>
      </c>
      <c r="X135" s="507"/>
    </row>
    <row r="136" spans="8:24" x14ac:dyDescent="0.45">
      <c r="H136" s="506"/>
      <c r="K136" s="511" t="s">
        <v>314</v>
      </c>
      <c r="X136" s="507"/>
    </row>
    <row r="137" spans="8:24" x14ac:dyDescent="0.45">
      <c r="H137" s="506"/>
      <c r="K137" s="511" t="s">
        <v>315</v>
      </c>
      <c r="X137" s="507"/>
    </row>
    <row r="138" spans="8:24" x14ac:dyDescent="0.45">
      <c r="H138" s="506"/>
      <c r="K138" s="511" t="s">
        <v>319</v>
      </c>
      <c r="X138" s="507"/>
    </row>
    <row r="139" spans="8:24" x14ac:dyDescent="0.45">
      <c r="H139" s="506"/>
      <c r="X139" s="507"/>
    </row>
    <row r="140" spans="8:24" ht="18" x14ac:dyDescent="0.55000000000000004">
      <c r="H140" s="506"/>
      <c r="K140" s="510"/>
      <c r="X140" s="507"/>
    </row>
    <row r="141" spans="8:24" x14ac:dyDescent="0.45">
      <c r="H141" s="506"/>
      <c r="X141" s="507"/>
    </row>
    <row r="142" spans="8:24" x14ac:dyDescent="0.45">
      <c r="H142" s="506"/>
      <c r="K142" s="541" t="s">
        <v>334</v>
      </c>
      <c r="Q142" s="541"/>
      <c r="R142" s="541" t="s">
        <v>335</v>
      </c>
      <c r="X142" s="541" t="s">
        <v>336</v>
      </c>
    </row>
    <row r="143" spans="8:24" x14ac:dyDescent="0.45">
      <c r="H143" s="506"/>
      <c r="X143" s="507"/>
    </row>
    <row r="144" spans="8:24" x14ac:dyDescent="0.45">
      <c r="H144" s="506"/>
      <c r="X144" s="507"/>
    </row>
    <row r="145" spans="8:24" x14ac:dyDescent="0.45">
      <c r="H145" s="506"/>
      <c r="X145" s="507"/>
    </row>
    <row r="146" spans="8:24" x14ac:dyDescent="0.45">
      <c r="H146" s="506"/>
      <c r="X146" s="507"/>
    </row>
    <row r="147" spans="8:24" x14ac:dyDescent="0.45">
      <c r="H147" s="506"/>
      <c r="X147" s="507"/>
    </row>
    <row r="148" spans="8:24" x14ac:dyDescent="0.45">
      <c r="H148" s="506"/>
      <c r="X148" s="507"/>
    </row>
    <row r="149" spans="8:24" x14ac:dyDescent="0.45">
      <c r="H149" s="506"/>
      <c r="X149" s="507"/>
    </row>
    <row r="150" spans="8:24" x14ac:dyDescent="0.45">
      <c r="H150" s="506"/>
      <c r="X150" s="507"/>
    </row>
    <row r="151" spans="8:24" x14ac:dyDescent="0.45">
      <c r="H151" s="506"/>
      <c r="X151" s="507"/>
    </row>
    <row r="152" spans="8:24" x14ac:dyDescent="0.45">
      <c r="H152" s="506"/>
      <c r="X152" s="507"/>
    </row>
    <row r="153" spans="8:24" x14ac:dyDescent="0.45">
      <c r="H153" s="506"/>
      <c r="X153" s="507"/>
    </row>
    <row r="154" spans="8:24" x14ac:dyDescent="0.45">
      <c r="H154" s="506"/>
      <c r="X154" s="507"/>
    </row>
    <row r="155" spans="8:24" x14ac:dyDescent="0.45">
      <c r="H155" s="506"/>
      <c r="X155" s="507"/>
    </row>
    <row r="156" spans="8:24" x14ac:dyDescent="0.45">
      <c r="H156" s="506"/>
      <c r="X156" s="507"/>
    </row>
    <row r="157" spans="8:24" x14ac:dyDescent="0.45">
      <c r="H157" s="506"/>
      <c r="X157" s="507"/>
    </row>
    <row r="158" spans="8:24" x14ac:dyDescent="0.45">
      <c r="H158" s="506"/>
      <c r="X158" s="507"/>
    </row>
    <row r="159" spans="8:24" x14ac:dyDescent="0.45">
      <c r="H159" s="506"/>
      <c r="X159" s="507"/>
    </row>
    <row r="160" spans="8:24" x14ac:dyDescent="0.45">
      <c r="H160" s="506"/>
      <c r="X160" s="507"/>
    </row>
    <row r="161" spans="8:24" x14ac:dyDescent="0.45">
      <c r="H161" s="506"/>
      <c r="X161" s="507"/>
    </row>
    <row r="162" spans="8:24" x14ac:dyDescent="0.45">
      <c r="H162" s="506"/>
      <c r="X162" s="507"/>
    </row>
    <row r="163" spans="8:24" x14ac:dyDescent="0.45">
      <c r="H163" s="506"/>
      <c r="X163" s="507"/>
    </row>
    <row r="164" spans="8:24" x14ac:dyDescent="0.45">
      <c r="H164" s="506"/>
      <c r="X164" s="507"/>
    </row>
    <row r="165" spans="8:24" x14ac:dyDescent="0.45">
      <c r="H165" s="506"/>
      <c r="X165" s="507"/>
    </row>
    <row r="166" spans="8:24" x14ac:dyDescent="0.45">
      <c r="H166" s="506"/>
      <c r="X166" s="507"/>
    </row>
    <row r="167" spans="8:24" x14ac:dyDescent="0.45">
      <c r="H167" s="506"/>
      <c r="X167" s="507"/>
    </row>
    <row r="168" spans="8:24" x14ac:dyDescent="0.45">
      <c r="H168" s="506"/>
      <c r="X168" s="507"/>
    </row>
    <row r="169" spans="8:24" x14ac:dyDescent="0.45">
      <c r="H169" s="506"/>
      <c r="X169" s="507"/>
    </row>
    <row r="170" spans="8:24" x14ac:dyDescent="0.45">
      <c r="H170" s="506"/>
      <c r="X170" s="507"/>
    </row>
    <row r="171" spans="8:24" x14ac:dyDescent="0.45">
      <c r="H171" s="506"/>
      <c r="X171" s="507"/>
    </row>
    <row r="172" spans="8:24" x14ac:dyDescent="0.45">
      <c r="H172" s="506"/>
      <c r="X172" s="507"/>
    </row>
    <row r="173" spans="8:24" x14ac:dyDescent="0.45">
      <c r="H173" s="506"/>
      <c r="X173" s="507"/>
    </row>
    <row r="174" spans="8:24" x14ac:dyDescent="0.45">
      <c r="H174" s="506"/>
      <c r="X174" s="507"/>
    </row>
    <row r="175" spans="8:24" x14ac:dyDescent="0.45">
      <c r="H175" s="506"/>
      <c r="X175" s="507"/>
    </row>
    <row r="176" spans="8:24" x14ac:dyDescent="0.45">
      <c r="H176" s="506"/>
      <c r="X176" s="507"/>
    </row>
    <row r="177" spans="8:24" x14ac:dyDescent="0.45">
      <c r="H177" s="506"/>
      <c r="X177" s="507"/>
    </row>
    <row r="178" spans="8:24" x14ac:dyDescent="0.45">
      <c r="X178" s="507"/>
    </row>
    <row r="179" spans="8:24" x14ac:dyDescent="0.45">
      <c r="X179" s="507"/>
    </row>
    <row r="180" spans="8:24" x14ac:dyDescent="0.45">
      <c r="X180" s="507"/>
    </row>
    <row r="181" spans="8:24" x14ac:dyDescent="0.45">
      <c r="X181" s="507"/>
    </row>
    <row r="182" spans="8:24" x14ac:dyDescent="0.45">
      <c r="X182" s="507"/>
    </row>
    <row r="183" spans="8:24" x14ac:dyDescent="0.45">
      <c r="X183" s="507"/>
    </row>
    <row r="184" spans="8:24" x14ac:dyDescent="0.45">
      <c r="X184" s="507"/>
    </row>
    <row r="185" spans="8:24" x14ac:dyDescent="0.45">
      <c r="X185" s="507"/>
    </row>
    <row r="186" spans="8:24" x14ac:dyDescent="0.45">
      <c r="X186" s="507"/>
    </row>
    <row r="187" spans="8:24" x14ac:dyDescent="0.45">
      <c r="X187" s="507"/>
    </row>
    <row r="188" spans="8:24" x14ac:dyDescent="0.45">
      <c r="X188" s="507"/>
    </row>
    <row r="189" spans="8:24" x14ac:dyDescent="0.45">
      <c r="X189" s="507"/>
    </row>
    <row r="190" spans="8:24" x14ac:dyDescent="0.45">
      <c r="X190" s="507"/>
    </row>
    <row r="191" spans="8:24" x14ac:dyDescent="0.45">
      <c r="X191" s="507"/>
    </row>
    <row r="192" spans="8:24" x14ac:dyDescent="0.45">
      <c r="X192" s="507"/>
    </row>
    <row r="193" spans="24:24" x14ac:dyDescent="0.45">
      <c r="X193" s="507"/>
    </row>
    <row r="194" spans="24:24" x14ac:dyDescent="0.45">
      <c r="X194" s="507"/>
    </row>
    <row r="195" spans="24:24" x14ac:dyDescent="0.45">
      <c r="X195" s="507"/>
    </row>
    <row r="196" spans="24:24" x14ac:dyDescent="0.45">
      <c r="X196" s="507"/>
    </row>
    <row r="197" spans="24:24" x14ac:dyDescent="0.45">
      <c r="X197" s="507"/>
    </row>
    <row r="198" spans="24:24" x14ac:dyDescent="0.45">
      <c r="X198" s="507"/>
    </row>
    <row r="199" spans="24:24" x14ac:dyDescent="0.45">
      <c r="X199" s="507"/>
    </row>
    <row r="200" spans="24:24" x14ac:dyDescent="0.45">
      <c r="X200" s="507"/>
    </row>
    <row r="201" spans="24:24" x14ac:dyDescent="0.45">
      <c r="X201" s="507"/>
    </row>
    <row r="202" spans="24:24" x14ac:dyDescent="0.45">
      <c r="X202" s="507"/>
    </row>
    <row r="203" spans="24:24" x14ac:dyDescent="0.45">
      <c r="X203" s="507"/>
    </row>
    <row r="204" spans="24:24" x14ac:dyDescent="0.45">
      <c r="X204" s="507"/>
    </row>
    <row r="205" spans="24:24" x14ac:dyDescent="0.45">
      <c r="X205" s="507"/>
    </row>
    <row r="206" spans="24:24" x14ac:dyDescent="0.45">
      <c r="X206" s="507"/>
    </row>
    <row r="207" spans="24:24" x14ac:dyDescent="0.45">
      <c r="X207" s="507"/>
    </row>
    <row r="208" spans="24:24" x14ac:dyDescent="0.45">
      <c r="X208" s="507"/>
    </row>
    <row r="209" spans="24:24" x14ac:dyDescent="0.45">
      <c r="X209" s="507"/>
    </row>
    <row r="210" spans="24:24" x14ac:dyDescent="0.45">
      <c r="X210" s="507"/>
    </row>
    <row r="211" spans="24:24" x14ac:dyDescent="0.45">
      <c r="X211" s="507"/>
    </row>
    <row r="212" spans="24:24" x14ac:dyDescent="0.45">
      <c r="X212" s="507"/>
    </row>
    <row r="213" spans="24:24" x14ac:dyDescent="0.45">
      <c r="X213" s="507"/>
    </row>
    <row r="214" spans="24:24" x14ac:dyDescent="0.45">
      <c r="X214" s="507"/>
    </row>
    <row r="215" spans="24:24" x14ac:dyDescent="0.45">
      <c r="X215" s="507"/>
    </row>
    <row r="216" spans="24:24" x14ac:dyDescent="0.45">
      <c r="X216" s="507"/>
    </row>
    <row r="217" spans="24:24" x14ac:dyDescent="0.45">
      <c r="X217" s="507"/>
    </row>
    <row r="218" spans="24:24" x14ac:dyDescent="0.45">
      <c r="X218" s="507"/>
    </row>
    <row r="219" spans="24:24" x14ac:dyDescent="0.45">
      <c r="X219" s="507"/>
    </row>
    <row r="220" spans="24:24" x14ac:dyDescent="0.45">
      <c r="X220" s="507"/>
    </row>
    <row r="221" spans="24:24" x14ac:dyDescent="0.45">
      <c r="X221" s="507"/>
    </row>
    <row r="222" spans="24:24" x14ac:dyDescent="0.45">
      <c r="X222" s="507"/>
    </row>
    <row r="223" spans="24:24" x14ac:dyDescent="0.45">
      <c r="X223" s="507"/>
    </row>
    <row r="224" spans="24:24" x14ac:dyDescent="0.45">
      <c r="X224" s="507"/>
    </row>
    <row r="225" spans="24:24" x14ac:dyDescent="0.45">
      <c r="X225" s="507"/>
    </row>
    <row r="226" spans="24:24" x14ac:dyDescent="0.45">
      <c r="X226" s="507"/>
    </row>
    <row r="227" spans="24:24" x14ac:dyDescent="0.45">
      <c r="X227" s="507"/>
    </row>
    <row r="228" spans="24:24" x14ac:dyDescent="0.45">
      <c r="X228" s="507"/>
    </row>
    <row r="229" spans="24:24" x14ac:dyDescent="0.45">
      <c r="X229" s="507"/>
    </row>
    <row r="230" spans="24:24" x14ac:dyDescent="0.45">
      <c r="X230" s="507"/>
    </row>
    <row r="231" spans="24:24" x14ac:dyDescent="0.45">
      <c r="X231" s="507"/>
    </row>
    <row r="232" spans="24:24" x14ac:dyDescent="0.45">
      <c r="X232" s="507"/>
    </row>
    <row r="233" spans="24:24" x14ac:dyDescent="0.45">
      <c r="X233" s="507"/>
    </row>
    <row r="234" spans="24:24" x14ac:dyDescent="0.45">
      <c r="X234" s="507"/>
    </row>
    <row r="235" spans="24:24" x14ac:dyDescent="0.45">
      <c r="X235" s="507"/>
    </row>
    <row r="236" spans="24:24" x14ac:dyDescent="0.45">
      <c r="X236" s="507"/>
    </row>
    <row r="237" spans="24:24" x14ac:dyDescent="0.45">
      <c r="X237" s="507"/>
    </row>
    <row r="238" spans="24:24" x14ac:dyDescent="0.45">
      <c r="X238" s="507"/>
    </row>
    <row r="239" spans="24:24" x14ac:dyDescent="0.45">
      <c r="X239" s="507"/>
    </row>
    <row r="240" spans="24:24" x14ac:dyDescent="0.45">
      <c r="X240" s="507"/>
    </row>
    <row r="241" spans="24:24" x14ac:dyDescent="0.45">
      <c r="X241" s="507"/>
    </row>
    <row r="242" spans="24:24" x14ac:dyDescent="0.45">
      <c r="X242" s="507"/>
    </row>
    <row r="243" spans="24:24" x14ac:dyDescent="0.45">
      <c r="X243" s="507"/>
    </row>
    <row r="244" spans="24:24" x14ac:dyDescent="0.45">
      <c r="X244" s="507"/>
    </row>
    <row r="245" spans="24:24" x14ac:dyDescent="0.45">
      <c r="X245" s="507"/>
    </row>
    <row r="246" spans="24:24" x14ac:dyDescent="0.45">
      <c r="X246" s="507"/>
    </row>
    <row r="247" spans="24:24" x14ac:dyDescent="0.45">
      <c r="X247" s="507"/>
    </row>
    <row r="248" spans="24:24" x14ac:dyDescent="0.45">
      <c r="X248" s="507"/>
    </row>
    <row r="249" spans="24:24" x14ac:dyDescent="0.45">
      <c r="X249" s="507"/>
    </row>
    <row r="250" spans="24:24" x14ac:dyDescent="0.45">
      <c r="X250" s="507"/>
    </row>
    <row r="251" spans="24:24" x14ac:dyDescent="0.45">
      <c r="X251" s="507"/>
    </row>
    <row r="252" spans="24:24" x14ac:dyDescent="0.45">
      <c r="X252" s="507"/>
    </row>
    <row r="253" spans="24:24" x14ac:dyDescent="0.45">
      <c r="X253" s="507"/>
    </row>
    <row r="254" spans="24:24" x14ac:dyDescent="0.45">
      <c r="X254" s="507"/>
    </row>
    <row r="255" spans="24:24" x14ac:dyDescent="0.45">
      <c r="X255" s="507"/>
    </row>
    <row r="256" spans="24:24" x14ac:dyDescent="0.45">
      <c r="X256" s="507"/>
    </row>
    <row r="257" spans="24:24" x14ac:dyDescent="0.45">
      <c r="X257" s="507"/>
    </row>
    <row r="258" spans="24:24" x14ac:dyDescent="0.45">
      <c r="X258" s="507"/>
    </row>
    <row r="259" spans="24:24" x14ac:dyDescent="0.45">
      <c r="X259" s="507"/>
    </row>
    <row r="260" spans="24:24" x14ac:dyDescent="0.45">
      <c r="X260" s="507"/>
    </row>
    <row r="261" spans="24:24" x14ac:dyDescent="0.45">
      <c r="X261" s="507"/>
    </row>
    <row r="262" spans="24:24" x14ac:dyDescent="0.45">
      <c r="X262" s="507"/>
    </row>
    <row r="263" spans="24:24" x14ac:dyDescent="0.45">
      <c r="X263" s="507"/>
    </row>
    <row r="264" spans="24:24" x14ac:dyDescent="0.45">
      <c r="X264" s="507"/>
    </row>
    <row r="265" spans="24:24" x14ac:dyDescent="0.45">
      <c r="X265" s="507"/>
    </row>
    <row r="266" spans="24:24" x14ac:dyDescent="0.45">
      <c r="X266" s="507"/>
    </row>
    <row r="267" spans="24:24" x14ac:dyDescent="0.45">
      <c r="X267" s="507"/>
    </row>
    <row r="268" spans="24:24" x14ac:dyDescent="0.45">
      <c r="X268" s="507"/>
    </row>
    <row r="269" spans="24:24" x14ac:dyDescent="0.45">
      <c r="X269" s="507"/>
    </row>
    <row r="270" spans="24:24" x14ac:dyDescent="0.45">
      <c r="X270" s="507"/>
    </row>
    <row r="271" spans="24:24" x14ac:dyDescent="0.45">
      <c r="X271" s="507"/>
    </row>
    <row r="272" spans="24:24" x14ac:dyDescent="0.45">
      <c r="X272" s="507"/>
    </row>
    <row r="273" spans="24:24" x14ac:dyDescent="0.45">
      <c r="X273" s="507"/>
    </row>
    <row r="274" spans="24:24" x14ac:dyDescent="0.45">
      <c r="X274" s="507"/>
    </row>
    <row r="275" spans="24:24" x14ac:dyDescent="0.45">
      <c r="X275" s="507"/>
    </row>
    <row r="276" spans="24:24" x14ac:dyDescent="0.45">
      <c r="X276" s="507"/>
    </row>
    <row r="277" spans="24:24" x14ac:dyDescent="0.45">
      <c r="X277" s="507"/>
    </row>
    <row r="278" spans="24:24" x14ac:dyDescent="0.45">
      <c r="X278" s="507"/>
    </row>
    <row r="279" spans="24:24" x14ac:dyDescent="0.45">
      <c r="X279" s="507"/>
    </row>
    <row r="280" spans="24:24" x14ac:dyDescent="0.45">
      <c r="X280" s="507"/>
    </row>
    <row r="281" spans="24:24" x14ac:dyDescent="0.45">
      <c r="X281" s="507"/>
    </row>
    <row r="282" spans="24:24" x14ac:dyDescent="0.45">
      <c r="X282" s="507"/>
    </row>
    <row r="283" spans="24:24" x14ac:dyDescent="0.45">
      <c r="X283" s="507"/>
    </row>
    <row r="284" spans="24:24" x14ac:dyDescent="0.45">
      <c r="X284" s="507"/>
    </row>
    <row r="285" spans="24:24" x14ac:dyDescent="0.45">
      <c r="X285" s="507"/>
    </row>
    <row r="286" spans="24:24" x14ac:dyDescent="0.45">
      <c r="X286" s="507"/>
    </row>
    <row r="287" spans="24:24" x14ac:dyDescent="0.45">
      <c r="X287" s="507"/>
    </row>
    <row r="288" spans="24:24" x14ac:dyDescent="0.45">
      <c r="X288" s="507"/>
    </row>
    <row r="289" spans="24:24" x14ac:dyDescent="0.45">
      <c r="X289" s="507"/>
    </row>
    <row r="290" spans="24:24" x14ac:dyDescent="0.45">
      <c r="X290" s="507"/>
    </row>
    <row r="291" spans="24:24" x14ac:dyDescent="0.45">
      <c r="X291" s="507"/>
    </row>
    <row r="292" spans="24:24" x14ac:dyDescent="0.45">
      <c r="X292" s="507"/>
    </row>
    <row r="293" spans="24:24" x14ac:dyDescent="0.45">
      <c r="X293" s="507"/>
    </row>
    <row r="294" spans="24:24" x14ac:dyDescent="0.45">
      <c r="X294" s="507"/>
    </row>
    <row r="295" spans="24:24" x14ac:dyDescent="0.45">
      <c r="X295" s="507"/>
    </row>
    <row r="296" spans="24:24" x14ac:dyDescent="0.45">
      <c r="X296" s="507"/>
    </row>
    <row r="297" spans="24:24" x14ac:dyDescent="0.45">
      <c r="X297" s="507"/>
    </row>
    <row r="298" spans="24:24" x14ac:dyDescent="0.45">
      <c r="X298" s="507"/>
    </row>
    <row r="299" spans="24:24" x14ac:dyDescent="0.45">
      <c r="X299" s="507"/>
    </row>
    <row r="300" spans="24:24" x14ac:dyDescent="0.45">
      <c r="X300" s="507"/>
    </row>
    <row r="301" spans="24:24" x14ac:dyDescent="0.45">
      <c r="X301" s="507"/>
    </row>
    <row r="302" spans="24:24" x14ac:dyDescent="0.45">
      <c r="X302" s="507"/>
    </row>
    <row r="303" spans="24:24" x14ac:dyDescent="0.45">
      <c r="X303" s="507"/>
    </row>
    <row r="304" spans="24:24" x14ac:dyDescent="0.45">
      <c r="X304" s="507"/>
    </row>
    <row r="305" spans="24:24" x14ac:dyDescent="0.45">
      <c r="X305" s="507"/>
    </row>
    <row r="306" spans="24:24" x14ac:dyDescent="0.45">
      <c r="X306" s="507"/>
    </row>
    <row r="307" spans="24:24" x14ac:dyDescent="0.45">
      <c r="X307" s="507"/>
    </row>
    <row r="308" spans="24:24" x14ac:dyDescent="0.45">
      <c r="X308" s="507"/>
    </row>
    <row r="309" spans="24:24" x14ac:dyDescent="0.45">
      <c r="X309" s="507"/>
    </row>
    <row r="310" spans="24:24" x14ac:dyDescent="0.45">
      <c r="X310" s="507"/>
    </row>
    <row r="311" spans="24:24" x14ac:dyDescent="0.45">
      <c r="X311" s="507"/>
    </row>
    <row r="312" spans="24:24" x14ac:dyDescent="0.45">
      <c r="X312" s="507"/>
    </row>
    <row r="313" spans="24:24" x14ac:dyDescent="0.45">
      <c r="X313" s="507"/>
    </row>
    <row r="314" spans="24:24" x14ac:dyDescent="0.45">
      <c r="X314" s="507"/>
    </row>
    <row r="315" spans="24:24" x14ac:dyDescent="0.45">
      <c r="X315" s="507"/>
    </row>
    <row r="316" spans="24:24" x14ac:dyDescent="0.45">
      <c r="X316" s="507"/>
    </row>
    <row r="317" spans="24:24" x14ac:dyDescent="0.45">
      <c r="X317" s="507"/>
    </row>
    <row r="318" spans="24:24" x14ac:dyDescent="0.45">
      <c r="X318" s="507"/>
    </row>
    <row r="319" spans="24:24" x14ac:dyDescent="0.45">
      <c r="X319" s="507"/>
    </row>
    <row r="320" spans="24:24" x14ac:dyDescent="0.45">
      <c r="X320" s="507"/>
    </row>
    <row r="321" spans="24:24" x14ac:dyDescent="0.45">
      <c r="X321" s="507"/>
    </row>
    <row r="322" spans="24:24" x14ac:dyDescent="0.45">
      <c r="X322" s="507"/>
    </row>
    <row r="323" spans="24:24" x14ac:dyDescent="0.45">
      <c r="X323" s="507"/>
    </row>
    <row r="324" spans="24:24" x14ac:dyDescent="0.45">
      <c r="X324" s="507"/>
    </row>
    <row r="325" spans="24:24" x14ac:dyDescent="0.45">
      <c r="X325" s="507"/>
    </row>
    <row r="326" spans="24:24" x14ac:dyDescent="0.45">
      <c r="X326" s="507"/>
    </row>
    <row r="327" spans="24:24" x14ac:dyDescent="0.45">
      <c r="X327" s="507"/>
    </row>
    <row r="328" spans="24:24" x14ac:dyDescent="0.45">
      <c r="X328" s="507"/>
    </row>
    <row r="329" spans="24:24" x14ac:dyDescent="0.45">
      <c r="X329" s="507"/>
    </row>
    <row r="330" spans="24:24" x14ac:dyDescent="0.45">
      <c r="X330" s="507"/>
    </row>
    <row r="331" spans="24:24" x14ac:dyDescent="0.45">
      <c r="X331" s="507"/>
    </row>
    <row r="332" spans="24:24" x14ac:dyDescent="0.45">
      <c r="X332" s="507"/>
    </row>
    <row r="333" spans="24:24" x14ac:dyDescent="0.45">
      <c r="X333" s="507"/>
    </row>
    <row r="334" spans="24:24" x14ac:dyDescent="0.45">
      <c r="X334" s="507"/>
    </row>
    <row r="335" spans="24:24" x14ac:dyDescent="0.45">
      <c r="X335" s="507"/>
    </row>
    <row r="336" spans="24:24" x14ac:dyDescent="0.45">
      <c r="X336" s="507"/>
    </row>
    <row r="337" spans="24:24" x14ac:dyDescent="0.45">
      <c r="X337" s="507"/>
    </row>
    <row r="338" spans="24:24" x14ac:dyDescent="0.45">
      <c r="X338" s="507"/>
    </row>
    <row r="339" spans="24:24" x14ac:dyDescent="0.45">
      <c r="X339" s="507"/>
    </row>
  </sheetData>
  <sheetProtection algorithmName="SHA-512" hashValue="D0wpPeKqgdCgaeg0qeuYx1cDLFkeLMi23XIdCKMPMiMADvmZPvuJRdGC5WuhV3hkTyHfgPXdkQX1zdAwa0WTNw==" saltValue="RuauJOYMWvseeOPmED7ksw==" spinCount="100000" sheet="1" objects="1" scenarios="1"/>
  <mergeCells count="13">
    <mergeCell ref="K19:N19"/>
    <mergeCell ref="O19:S20"/>
    <mergeCell ref="A1:B1"/>
    <mergeCell ref="A6:B6"/>
    <mergeCell ref="I3:X3"/>
    <mergeCell ref="J7:W8"/>
    <mergeCell ref="F12:H14"/>
    <mergeCell ref="E8:G9"/>
    <mergeCell ref="F82:H84"/>
    <mergeCell ref="I73:X73"/>
    <mergeCell ref="J77:W78"/>
    <mergeCell ref="I63:X64"/>
    <mergeCell ref="I66:X67"/>
  </mergeCells>
  <hyperlinks>
    <hyperlink ref="B8" location="'1_MÖNNUN'!A1" display="'1_MÖNNUN'!A1" xr:uid="{D68B0BEC-CCF8-4990-AF8F-07BC0C0CEE5F}"/>
    <hyperlink ref="B9" location="'1_STARFSMENN'!A1" display="'1_STARFSMENN'!A1" xr:uid="{4CAB2BC3-504C-4DC1-ACD9-97E24BB6DDDB}"/>
    <hyperlink ref="B10" location="'1_FYRIR STARFSMENN'!A1" display="'1_FYRIR STARFSMENN'!A1" xr:uid="{3D5C4FC0-3847-439E-9F81-6867F867B3DB}"/>
    <hyperlink ref="A7:B7" location="STILLINGAR_FORSENDUR!A1" display="STILLINGAR/FORSENDUR" xr:uid="{F2C55FEC-0AAD-4872-A5AF-43D4922934CA}"/>
    <hyperlink ref="B11" location="KOSTNAÐARMAT!A1" display="KOSTNAÐARMAT!A1" xr:uid="{E71250F5-D888-449E-8A27-57548EC72C7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B177-8F35-4397-B91E-6283D43DCD3A}">
  <sheetPr>
    <tabColor theme="8" tint="-0.249977111117893"/>
  </sheetPr>
  <dimension ref="A1:AO46"/>
  <sheetViews>
    <sheetView showGridLines="0" topLeftCell="A19" zoomScaleNormal="100" workbookViewId="0">
      <selection activeCell="D33" sqref="D33"/>
    </sheetView>
  </sheetViews>
  <sheetFormatPr defaultRowHeight="14.25" x14ac:dyDescent="0.45"/>
  <cols>
    <col min="1" max="1" width="3.3984375" style="284" customWidth="1"/>
    <col min="2" max="2" width="28.3984375" style="284" bestFit="1" customWidth="1"/>
    <col min="3" max="3" width="9.3984375" customWidth="1"/>
    <col min="4" max="4" width="39.59765625" customWidth="1"/>
    <col min="5" max="5" width="44.73046875" customWidth="1"/>
    <col min="6" max="6" width="27.265625" customWidth="1"/>
    <col min="7" max="7" width="40" customWidth="1"/>
    <col min="8" max="8" width="11.3984375" customWidth="1"/>
    <col min="11" max="11" width="12.3984375" customWidth="1"/>
    <col min="12" max="12" width="10.1328125" customWidth="1"/>
    <col min="13" max="13" width="11.3984375" customWidth="1"/>
    <col min="30" max="30" width="0" hidden="1" customWidth="1"/>
    <col min="31" max="37" width="9.1328125" hidden="1" customWidth="1"/>
    <col min="38" max="41" width="0" hidden="1" customWidth="1"/>
  </cols>
  <sheetData>
    <row r="1" spans="1:41" ht="18.399999999999999" thickBot="1" x14ac:dyDescent="0.6">
      <c r="A1" s="564" t="s">
        <v>129</v>
      </c>
      <c r="B1" s="564"/>
      <c r="D1" s="336"/>
      <c r="E1" s="336"/>
      <c r="F1" s="336"/>
      <c r="G1" s="336"/>
      <c r="H1" s="336"/>
      <c r="I1" s="336"/>
      <c r="J1" s="336"/>
      <c r="K1" s="336"/>
      <c r="L1" s="336"/>
      <c r="M1" s="336"/>
      <c r="N1" s="336"/>
      <c r="O1" s="336"/>
      <c r="AK1" t="s">
        <v>53</v>
      </c>
      <c r="AO1" s="170">
        <v>0.1</v>
      </c>
    </row>
    <row r="2" spans="1:41" x14ac:dyDescent="0.45">
      <c r="A2" s="92"/>
      <c r="B2" s="92"/>
      <c r="D2" s="574" t="s">
        <v>199</v>
      </c>
      <c r="E2" s="575"/>
      <c r="F2" s="575"/>
      <c r="G2" s="575"/>
      <c r="H2" s="575"/>
      <c r="I2" s="575"/>
      <c r="J2" s="575"/>
      <c r="K2" s="575"/>
      <c r="L2" s="575"/>
      <c r="M2" s="575"/>
      <c r="N2" s="575"/>
      <c r="O2" s="576"/>
      <c r="AK2" t="s">
        <v>54</v>
      </c>
      <c r="AO2" s="170">
        <v>0.2</v>
      </c>
    </row>
    <row r="3" spans="1:41" x14ac:dyDescent="0.45">
      <c r="A3" s="573" t="s">
        <v>142</v>
      </c>
      <c r="B3" s="573"/>
      <c r="D3" s="577"/>
      <c r="E3" s="578"/>
      <c r="F3" s="578"/>
      <c r="G3" s="578"/>
      <c r="H3" s="578"/>
      <c r="I3" s="578"/>
      <c r="J3" s="578"/>
      <c r="K3" s="578"/>
      <c r="L3" s="578"/>
      <c r="M3" s="578"/>
      <c r="N3" s="578"/>
      <c r="O3" s="579"/>
      <c r="AO3" s="170">
        <v>0.3</v>
      </c>
    </row>
    <row r="4" spans="1:41" x14ac:dyDescent="0.45">
      <c r="A4" s="92"/>
      <c r="B4" s="92"/>
      <c r="D4" s="577"/>
      <c r="E4" s="578"/>
      <c r="F4" s="578"/>
      <c r="G4" s="578"/>
      <c r="H4" s="578"/>
      <c r="I4" s="578"/>
      <c r="J4" s="578"/>
      <c r="K4" s="578"/>
      <c r="L4" s="578"/>
      <c r="M4" s="578"/>
      <c r="N4" s="578"/>
      <c r="O4" s="579"/>
      <c r="AO4" s="170">
        <v>0.4</v>
      </c>
    </row>
    <row r="5" spans="1:41" x14ac:dyDescent="0.45">
      <c r="A5" s="92"/>
      <c r="B5" s="92"/>
      <c r="D5" s="577"/>
      <c r="E5" s="578"/>
      <c r="F5" s="578"/>
      <c r="G5" s="578"/>
      <c r="H5" s="578"/>
      <c r="I5" s="578"/>
      <c r="J5" s="578"/>
      <c r="K5" s="578"/>
      <c r="L5" s="578"/>
      <c r="M5" s="578"/>
      <c r="N5" s="578"/>
      <c r="O5" s="579"/>
      <c r="AO5" s="170">
        <v>0.5</v>
      </c>
    </row>
    <row r="6" spans="1:41" ht="40.5" x14ac:dyDescent="0.55000000000000004">
      <c r="A6" s="565" t="s">
        <v>130</v>
      </c>
      <c r="B6" s="565"/>
      <c r="D6" s="325"/>
      <c r="E6" s="337" t="s">
        <v>197</v>
      </c>
      <c r="F6" s="33"/>
      <c r="G6" s="33"/>
      <c r="H6" s="33"/>
      <c r="I6" s="33"/>
      <c r="J6" s="33"/>
      <c r="K6" s="33"/>
      <c r="L6" s="33"/>
      <c r="M6" s="33"/>
      <c r="N6" s="33"/>
      <c r="O6" s="326"/>
      <c r="AF6" t="s">
        <v>122</v>
      </c>
      <c r="AG6" s="227" t="s">
        <v>123</v>
      </c>
      <c r="AH6" s="227" t="s">
        <v>124</v>
      </c>
      <c r="AI6" s="227" t="s">
        <v>125</v>
      </c>
      <c r="AJ6" s="227" t="s">
        <v>128</v>
      </c>
    </row>
    <row r="7" spans="1:41" ht="18" customHeight="1" x14ac:dyDescent="0.45">
      <c r="A7" s="285" t="s">
        <v>129</v>
      </c>
      <c r="B7" s="285"/>
      <c r="D7" s="264"/>
      <c r="E7" s="63"/>
      <c r="F7" s="63"/>
      <c r="G7" s="63"/>
      <c r="H7" s="63"/>
      <c r="I7" s="63"/>
      <c r="J7" s="63"/>
      <c r="K7" s="63"/>
      <c r="L7" s="63"/>
      <c r="M7" s="63"/>
      <c r="N7" s="63"/>
      <c r="O7" s="265"/>
      <c r="AE7" s="89"/>
      <c r="AF7" s="89"/>
      <c r="AG7" s="89"/>
      <c r="AH7" s="89"/>
      <c r="AI7" s="89"/>
      <c r="AJ7" s="89"/>
    </row>
    <row r="8" spans="1:41" ht="15.75" customHeight="1" x14ac:dyDescent="0.45">
      <c r="B8" s="285" t="str">
        <f>CONCATENATE(STILLINGAR_FORSENDUR!$E$11," : MÖNNUN")</f>
        <v>&lt;SLÁ HÉR INN&gt; : MÖNNUN</v>
      </c>
      <c r="D8" s="264"/>
      <c r="E8" s="63"/>
      <c r="F8" s="63"/>
      <c r="G8" s="63"/>
      <c r="H8" s="63"/>
      <c r="I8" s="63"/>
      <c r="J8" s="63"/>
      <c r="K8" s="63"/>
      <c r="L8" s="63"/>
      <c r="M8" s="63"/>
      <c r="N8" s="63"/>
      <c r="O8" s="265"/>
      <c r="AE8" s="90">
        <v>0</v>
      </c>
      <c r="AF8" s="90">
        <v>0</v>
      </c>
      <c r="AG8" s="90">
        <v>0</v>
      </c>
      <c r="AH8" s="231">
        <v>0</v>
      </c>
      <c r="AI8" s="231">
        <v>0</v>
      </c>
      <c r="AJ8" s="231">
        <v>0</v>
      </c>
    </row>
    <row r="9" spans="1:41" s="224" customFormat="1" ht="18.75" customHeight="1" x14ac:dyDescent="0.45">
      <c r="A9" s="286"/>
      <c r="B9" s="285" t="str">
        <f>CONCATENATE(STILLINGAR_FORSENDUR!$E$11," : STARFSMENN")</f>
        <v>&lt;SLÁ HÉR INN&gt; : STARFSMENN</v>
      </c>
      <c r="D9" s="338"/>
      <c r="E9" s="339"/>
      <c r="F9" s="339"/>
      <c r="G9" s="339"/>
      <c r="H9" s="339"/>
      <c r="I9" s="339"/>
      <c r="J9" s="339"/>
      <c r="K9" s="339"/>
      <c r="L9" s="339"/>
      <c r="M9" s="339"/>
      <c r="N9" s="339"/>
      <c r="O9" s="340"/>
      <c r="AE9" s="225">
        <v>0.05</v>
      </c>
      <c r="AF9" s="232">
        <v>2.5000000000000001E-2</v>
      </c>
      <c r="AG9" s="232">
        <v>2.5000000000000001E-2</v>
      </c>
      <c r="AH9" s="232">
        <v>2.5000000000000001E-2</v>
      </c>
      <c r="AI9" s="232">
        <v>2.5000000000000001E-2</v>
      </c>
      <c r="AJ9" s="232">
        <v>2.5000000000000001E-2</v>
      </c>
    </row>
    <row r="10" spans="1:41" ht="18" customHeight="1" x14ac:dyDescent="0.45">
      <c r="B10" s="285" t="str">
        <f>CONCATENATE(STILLINGAR_FORSENDUR!$E$11," : FYRIR STARFSMANNINN")</f>
        <v>&lt;SLÁ HÉR INN&gt; : FYRIR STARFSMANNINN</v>
      </c>
      <c r="D10" s="264"/>
      <c r="E10" s="63"/>
      <c r="F10" s="63"/>
      <c r="G10" s="63"/>
      <c r="H10" s="63"/>
      <c r="I10" s="63"/>
      <c r="J10" s="63"/>
      <c r="K10" s="63"/>
      <c r="L10" s="63"/>
      <c r="M10" s="63"/>
      <c r="N10" s="63"/>
      <c r="O10" s="265"/>
      <c r="AE10" s="90">
        <v>0.1</v>
      </c>
      <c r="AF10" s="231">
        <v>0.05</v>
      </c>
      <c r="AG10" s="231">
        <v>0.05</v>
      </c>
      <c r="AH10" s="231">
        <v>0.05</v>
      </c>
      <c r="AI10" s="231">
        <v>0.05</v>
      </c>
      <c r="AJ10" s="231">
        <v>0.05</v>
      </c>
    </row>
    <row r="11" spans="1:41" ht="33" customHeight="1" x14ac:dyDescent="0.7">
      <c r="B11" s="516" t="str">
        <f>CONCATENATE(STILLINGAR_FORSENDUR!$E$11," : KOSTNAÐARMAT")</f>
        <v>&lt;SLÁ HÉR INN&gt; : KOSTNAÐARMAT</v>
      </c>
      <c r="C11" s="230"/>
      <c r="D11" s="341" t="s">
        <v>132</v>
      </c>
      <c r="E11" s="358" t="s">
        <v>333</v>
      </c>
      <c r="F11" s="339"/>
      <c r="G11" s="339"/>
      <c r="H11" s="339"/>
      <c r="I11" s="339"/>
      <c r="J11" s="339"/>
      <c r="K11" s="339"/>
      <c r="L11" s="339"/>
      <c r="M11" s="339"/>
      <c r="N11" s="339"/>
      <c r="O11" s="340"/>
      <c r="P11" s="224"/>
      <c r="AE11" s="90">
        <v>0.15</v>
      </c>
      <c r="AF11" s="231">
        <v>7.4999999999999997E-2</v>
      </c>
      <c r="AG11" s="231">
        <v>7.4999999999999997E-2</v>
      </c>
      <c r="AH11" s="231">
        <v>7.4999999999999997E-2</v>
      </c>
      <c r="AI11" s="231">
        <v>7.4999999999999997E-2</v>
      </c>
      <c r="AJ11" s="231">
        <v>7.4999999999999997E-2</v>
      </c>
    </row>
    <row r="12" spans="1:41" ht="33" customHeight="1" x14ac:dyDescent="0.7">
      <c r="B12" s="287"/>
      <c r="C12" s="230"/>
      <c r="D12" s="341"/>
      <c r="E12" s="63"/>
      <c r="F12" s="339"/>
      <c r="G12" s="339"/>
      <c r="H12" s="339"/>
      <c r="I12" s="439"/>
      <c r="J12" s="339"/>
      <c r="K12" s="339"/>
      <c r="L12" s="339"/>
      <c r="M12" s="339"/>
      <c r="N12" s="339"/>
      <c r="O12" s="340"/>
      <c r="P12" s="224"/>
      <c r="AE12" s="90">
        <v>0.2</v>
      </c>
      <c r="AF12" s="231">
        <v>0.1</v>
      </c>
      <c r="AG12" s="231">
        <v>0.1</v>
      </c>
      <c r="AH12" s="231">
        <v>0.1</v>
      </c>
      <c r="AI12" s="231">
        <v>0.1</v>
      </c>
      <c r="AJ12" s="231">
        <v>0.1</v>
      </c>
    </row>
    <row r="13" spans="1:41" ht="33" customHeight="1" x14ac:dyDescent="0.7">
      <c r="B13" s="287"/>
      <c r="C13" s="230"/>
      <c r="D13" s="341"/>
      <c r="E13" s="63"/>
      <c r="F13" s="339"/>
      <c r="G13" s="339"/>
      <c r="H13" s="339"/>
      <c r="I13" s="339"/>
      <c r="J13" s="339"/>
      <c r="K13" s="339"/>
      <c r="L13" s="339"/>
      <c r="M13" s="339"/>
      <c r="N13" s="339"/>
      <c r="O13" s="340"/>
      <c r="P13" s="224"/>
      <c r="AE13" s="90">
        <v>0.25</v>
      </c>
      <c r="AF13" s="90"/>
      <c r="AG13" s="90"/>
      <c r="AH13" s="90"/>
      <c r="AI13" s="90"/>
      <c r="AJ13" s="90"/>
    </row>
    <row r="14" spans="1:41" ht="30" customHeight="1" x14ac:dyDescent="0.45">
      <c r="D14" s="580" t="s">
        <v>297</v>
      </c>
      <c r="E14" s="572"/>
      <c r="F14" s="63"/>
      <c r="G14" s="63"/>
      <c r="H14" s="63"/>
      <c r="I14" s="63"/>
      <c r="J14" s="63"/>
      <c r="K14" s="63"/>
      <c r="L14" s="63"/>
      <c r="M14" s="63"/>
      <c r="N14" s="63"/>
      <c r="O14" s="265"/>
    </row>
    <row r="15" spans="1:41" ht="30" customHeight="1" x14ac:dyDescent="0.45">
      <c r="D15" s="581" t="s">
        <v>295</v>
      </c>
      <c r="E15" s="582"/>
      <c r="F15" s="63"/>
      <c r="G15" s="464" t="s">
        <v>77</v>
      </c>
      <c r="H15" s="63"/>
      <c r="I15" s="465" t="s">
        <v>127</v>
      </c>
      <c r="J15" s="63"/>
      <c r="K15" s="583" t="s">
        <v>99</v>
      </c>
      <c r="L15" s="583"/>
      <c r="M15" s="583"/>
      <c r="N15" s="63"/>
      <c r="O15" s="265"/>
    </row>
    <row r="16" spans="1:41" ht="57.75" customHeight="1" x14ac:dyDescent="0.7">
      <c r="C16" s="230"/>
      <c r="D16" s="341"/>
      <c r="E16" s="459" t="s">
        <v>300</v>
      </c>
      <c r="F16" s="63"/>
      <c r="G16" s="459" t="s">
        <v>298</v>
      </c>
      <c r="H16" s="63"/>
      <c r="J16" s="63"/>
      <c r="K16" s="572" t="s">
        <v>299</v>
      </c>
      <c r="L16" s="572"/>
      <c r="M16" s="572"/>
      <c r="N16" s="63"/>
      <c r="O16" s="265"/>
    </row>
    <row r="17" spans="3:15" ht="23.25" x14ac:dyDescent="0.7">
      <c r="C17" s="230"/>
      <c r="D17" s="343" t="s">
        <v>122</v>
      </c>
      <c r="E17" s="359"/>
      <c r="F17" s="457" t="s">
        <v>122</v>
      </c>
      <c r="G17" s="359"/>
      <c r="H17" s="63"/>
      <c r="I17" s="63"/>
      <c r="J17" s="63"/>
      <c r="K17" s="344" t="s">
        <v>296</v>
      </c>
      <c r="L17" s="360"/>
      <c r="N17" s="63"/>
      <c r="O17" s="265"/>
    </row>
    <row r="18" spans="3:15" ht="23.25" x14ac:dyDescent="0.7">
      <c r="C18" s="230"/>
      <c r="D18" s="343" t="s">
        <v>123</v>
      </c>
      <c r="E18" s="359"/>
      <c r="F18" s="457" t="s">
        <v>123</v>
      </c>
      <c r="G18" s="359"/>
      <c r="H18" s="63"/>
      <c r="I18" s="63"/>
      <c r="J18" s="63"/>
      <c r="K18" s="63"/>
      <c r="N18" s="63"/>
      <c r="O18" s="265"/>
    </row>
    <row r="19" spans="3:15" ht="23.25" x14ac:dyDescent="0.7">
      <c r="C19" s="230"/>
      <c r="D19" s="343" t="s">
        <v>124</v>
      </c>
      <c r="E19" s="359"/>
      <c r="F19" s="457" t="s">
        <v>124</v>
      </c>
      <c r="G19" s="359"/>
      <c r="H19" s="63"/>
      <c r="I19" s="63"/>
      <c r="J19" s="63"/>
      <c r="K19" s="63"/>
      <c r="L19" s="63"/>
      <c r="M19" s="63"/>
      <c r="N19" s="63"/>
      <c r="O19" s="265"/>
    </row>
    <row r="20" spans="3:15" ht="23.25" x14ac:dyDescent="0.7">
      <c r="C20" s="230"/>
      <c r="D20" s="343" t="s">
        <v>125</v>
      </c>
      <c r="E20" s="359"/>
      <c r="F20" s="457" t="s">
        <v>125</v>
      </c>
      <c r="G20" s="359"/>
      <c r="H20" s="63"/>
      <c r="I20" s="63"/>
      <c r="J20" s="63"/>
      <c r="K20" s="63"/>
      <c r="L20" s="63"/>
      <c r="M20" s="63"/>
      <c r="N20" s="63"/>
      <c r="O20" s="265"/>
    </row>
    <row r="21" spans="3:15" ht="23.25" x14ac:dyDescent="0.7">
      <c r="C21" s="230"/>
      <c r="D21" s="343" t="s">
        <v>128</v>
      </c>
      <c r="E21" s="359"/>
      <c r="F21" s="457" t="s">
        <v>128</v>
      </c>
      <c r="G21" s="359"/>
      <c r="H21" s="63"/>
      <c r="J21" s="63"/>
      <c r="K21" s="63"/>
      <c r="L21" s="63"/>
      <c r="M21" s="63"/>
      <c r="N21" s="63"/>
      <c r="O21" s="265"/>
    </row>
    <row r="22" spans="3:15" ht="28.5" x14ac:dyDescent="0.45">
      <c r="D22" s="463" t="s">
        <v>126</v>
      </c>
      <c r="E22" s="461">
        <f>SUM(E17:E21)</f>
        <v>0</v>
      </c>
      <c r="F22" s="462" t="s">
        <v>296</v>
      </c>
      <c r="G22" s="461">
        <f>SUM(G17:G21)</f>
        <v>0</v>
      </c>
      <c r="H22" s="63"/>
      <c r="I22" s="63"/>
      <c r="K22" s="63"/>
      <c r="L22" s="63"/>
      <c r="M22" s="63"/>
      <c r="N22" s="63"/>
      <c r="O22" s="265"/>
    </row>
    <row r="23" spans="3:15" ht="18" x14ac:dyDescent="0.55000000000000004">
      <c r="D23" s="345"/>
      <c r="E23" s="346"/>
      <c r="F23" s="63"/>
      <c r="G23" s="63"/>
      <c r="H23" s="63"/>
      <c r="I23" s="63"/>
      <c r="J23" s="63"/>
      <c r="K23" s="63"/>
      <c r="L23" s="63"/>
      <c r="M23" s="63"/>
      <c r="N23" s="63"/>
      <c r="O23" s="265"/>
    </row>
    <row r="24" spans="3:15" x14ac:dyDescent="0.45">
      <c r="D24" s="512"/>
      <c r="E24" s="513"/>
      <c r="F24" s="513"/>
      <c r="G24" s="513"/>
      <c r="H24" s="513"/>
      <c r="I24" s="513"/>
      <c r="J24" s="513"/>
      <c r="K24" s="513"/>
      <c r="L24" s="513"/>
      <c r="M24" s="513"/>
      <c r="N24" s="513"/>
      <c r="O24" s="514"/>
    </row>
    <row r="25" spans="3:15" x14ac:dyDescent="0.45">
      <c r="D25" s="515" t="s">
        <v>317</v>
      </c>
      <c r="E25" s="63"/>
      <c r="F25" s="63"/>
      <c r="G25" s="63"/>
      <c r="H25" s="63"/>
      <c r="I25" s="63"/>
      <c r="J25" s="63"/>
      <c r="K25" s="63"/>
      <c r="L25" s="63"/>
      <c r="M25" s="63"/>
      <c r="N25" s="63"/>
      <c r="O25" s="265"/>
    </row>
    <row r="26" spans="3:15" ht="25.5" customHeight="1" x14ac:dyDescent="1.5">
      <c r="C26" s="226"/>
      <c r="D26" s="347"/>
      <c r="E26" s="518" t="s">
        <v>324</v>
      </c>
      <c r="F26" s="63"/>
      <c r="G26" s="460"/>
      <c r="H26" s="63"/>
      <c r="I26" s="63"/>
      <c r="J26" s="63"/>
      <c r="K26" s="63"/>
      <c r="L26" s="63"/>
      <c r="M26" s="63"/>
      <c r="N26" s="63"/>
      <c r="O26" s="265"/>
    </row>
    <row r="27" spans="3:15" ht="25.5" x14ac:dyDescent="0.45">
      <c r="D27" s="341" t="s">
        <v>265</v>
      </c>
      <c r="E27" s="508" t="s">
        <v>53</v>
      </c>
      <c r="F27" s="438" t="s">
        <v>320</v>
      </c>
      <c r="G27" s="438"/>
      <c r="H27" s="438"/>
      <c r="I27" s="63"/>
      <c r="J27" s="63"/>
      <c r="L27" s="63"/>
      <c r="M27" s="63"/>
      <c r="N27" s="63"/>
      <c r="O27" s="265"/>
    </row>
    <row r="28" spans="3:15" ht="15" customHeight="1" x14ac:dyDescent="0.45">
      <c r="D28" s="264"/>
      <c r="E28" s="342"/>
      <c r="F28" s="63"/>
      <c r="G28" s="63"/>
      <c r="H28" s="63"/>
      <c r="I28" s="63"/>
      <c r="J28" s="63"/>
      <c r="L28" s="63"/>
      <c r="N28" s="63"/>
      <c r="O28" s="265"/>
    </row>
    <row r="29" spans="3:15" ht="27" customHeight="1" x14ac:dyDescent="0.45">
      <c r="D29" s="264"/>
      <c r="E29" s="466" t="str">
        <f>IF(E27="NEI","","SLÁ ÞARF INN FORSENDUR V/ YFIRVINNU Á MÁNAÐARGRUNNI")</f>
        <v>SLÁ ÞARF INN FORSENDUR V/ YFIRVINNU Á MÁNAÐARGRUNNI</v>
      </c>
      <c r="F29" s="63"/>
      <c r="G29" s="63"/>
      <c r="H29" s="63"/>
      <c r="I29" s="63"/>
      <c r="J29" s="63"/>
      <c r="L29" s="63"/>
      <c r="N29" s="63"/>
      <c r="O29" s="265"/>
    </row>
    <row r="30" spans="3:15" x14ac:dyDescent="0.45">
      <c r="D30" s="264"/>
      <c r="E30" s="342"/>
      <c r="F30" s="63"/>
      <c r="G30" s="63"/>
      <c r="H30" s="63"/>
      <c r="I30" s="63"/>
      <c r="J30" s="63"/>
      <c r="L30" s="63"/>
      <c r="N30" s="63"/>
      <c r="O30" s="265"/>
    </row>
    <row r="31" spans="3:15" ht="25.5" customHeight="1" x14ac:dyDescent="0.45">
      <c r="D31" s="433" t="s">
        <v>266</v>
      </c>
      <c r="E31" s="509"/>
      <c r="F31" s="438" t="s">
        <v>331</v>
      </c>
      <c r="G31" s="438"/>
      <c r="H31" s="438"/>
      <c r="I31" s="63"/>
      <c r="J31" s="63"/>
      <c r="L31" s="63"/>
      <c r="N31" s="63"/>
      <c r="O31" s="265"/>
    </row>
    <row r="32" spans="3:15" ht="15" customHeight="1" x14ac:dyDescent="0.45">
      <c r="D32" s="433"/>
      <c r="E32" s="437"/>
      <c r="F32" s="63"/>
      <c r="G32" s="63"/>
      <c r="H32" s="63"/>
      <c r="I32" s="63"/>
      <c r="J32" s="63"/>
      <c r="L32" s="63"/>
      <c r="N32" s="63"/>
      <c r="O32" s="265"/>
    </row>
    <row r="33" spans="4:15" ht="25.5" customHeight="1" x14ac:dyDescent="0.45">
      <c r="D33" s="433" t="s">
        <v>268</v>
      </c>
      <c r="E33" s="509"/>
      <c r="F33" s="438" t="s">
        <v>331</v>
      </c>
      <c r="G33" s="438"/>
      <c r="H33" s="438"/>
      <c r="I33" s="63"/>
      <c r="J33" s="63"/>
      <c r="L33" s="63"/>
      <c r="N33" s="63"/>
      <c r="O33" s="265"/>
    </row>
    <row r="34" spans="4:15" ht="25.5" customHeight="1" x14ac:dyDescent="0.45">
      <c r="D34" s="433" t="s">
        <v>269</v>
      </c>
      <c r="E34" s="509"/>
      <c r="F34" s="438" t="s">
        <v>331</v>
      </c>
      <c r="G34" s="438"/>
      <c r="H34" s="438"/>
      <c r="I34" s="63"/>
      <c r="J34" s="63"/>
      <c r="L34" s="63"/>
      <c r="N34" s="63"/>
      <c r="O34" s="265"/>
    </row>
    <row r="35" spans="4:15" ht="25.5" customHeight="1" x14ac:dyDescent="0.45">
      <c r="D35" s="433" t="s">
        <v>270</v>
      </c>
      <c r="E35" s="509"/>
      <c r="F35" s="438" t="s">
        <v>331</v>
      </c>
      <c r="G35" s="438"/>
      <c r="H35" s="438"/>
      <c r="I35" s="63"/>
      <c r="J35" s="63"/>
      <c r="L35" s="63"/>
      <c r="N35" s="63"/>
      <c r="O35" s="265"/>
    </row>
    <row r="36" spans="4:15" ht="25.5" customHeight="1" x14ac:dyDescent="0.45">
      <c r="D36" s="433" t="s">
        <v>329</v>
      </c>
      <c r="E36" s="509"/>
      <c r="F36" s="438" t="s">
        <v>331</v>
      </c>
      <c r="G36" s="63"/>
      <c r="H36" s="63"/>
      <c r="I36" s="63"/>
      <c r="J36" s="63"/>
      <c r="L36" s="63"/>
      <c r="N36" s="63"/>
      <c r="O36" s="265"/>
    </row>
    <row r="37" spans="4:15" ht="25.5" customHeight="1" x14ac:dyDescent="0.45">
      <c r="D37" s="433"/>
      <c r="E37" s="437"/>
      <c r="F37" s="63"/>
      <c r="G37" s="63"/>
      <c r="H37" s="63"/>
      <c r="I37" s="63"/>
      <c r="J37" s="63"/>
      <c r="L37" s="63"/>
      <c r="N37" s="63"/>
      <c r="O37" s="265"/>
    </row>
    <row r="38" spans="4:15" x14ac:dyDescent="0.45">
      <c r="D38" s="264"/>
      <c r="F38" s="437"/>
      <c r="G38" s="437"/>
      <c r="H38" s="437"/>
      <c r="I38" s="437"/>
      <c r="J38" s="437"/>
      <c r="K38" s="63"/>
      <c r="L38" s="63"/>
      <c r="N38" s="63"/>
      <c r="O38" s="265"/>
    </row>
    <row r="39" spans="4:15" x14ac:dyDescent="0.45">
      <c r="D39" s="433"/>
      <c r="F39" s="437"/>
      <c r="G39" s="437"/>
      <c r="H39" s="437"/>
      <c r="I39" s="437"/>
      <c r="J39" s="437"/>
      <c r="K39" s="63"/>
      <c r="L39" s="63"/>
      <c r="M39" s="63"/>
      <c r="N39" s="63"/>
      <c r="O39" s="265"/>
    </row>
    <row r="40" spans="4:15" x14ac:dyDescent="0.45">
      <c r="D40" s="433"/>
      <c r="E40" s="518" t="s">
        <v>321</v>
      </c>
      <c r="F40" s="437"/>
      <c r="G40" s="437"/>
      <c r="H40" s="437"/>
      <c r="I40" s="437"/>
      <c r="J40" s="437"/>
      <c r="K40" s="63"/>
      <c r="L40" s="63"/>
      <c r="M40" s="63"/>
      <c r="N40" s="63"/>
      <c r="O40" s="265"/>
    </row>
    <row r="41" spans="4:15" ht="26.25" x14ac:dyDescent="0.45">
      <c r="D41" s="433"/>
      <c r="E41" s="519" t="s">
        <v>322</v>
      </c>
      <c r="F41" s="437"/>
      <c r="G41" s="437"/>
      <c r="H41" s="437"/>
      <c r="I41" s="437"/>
      <c r="J41" s="437"/>
      <c r="K41" s="63"/>
      <c r="L41" s="63"/>
      <c r="M41" s="63"/>
      <c r="N41" s="63"/>
      <c r="O41" s="265"/>
    </row>
    <row r="42" spans="4:15" x14ac:dyDescent="0.45">
      <c r="D42" s="433"/>
      <c r="E42" s="437"/>
      <c r="F42" s="437"/>
      <c r="G42" s="437"/>
      <c r="H42" s="437"/>
      <c r="I42" s="437"/>
      <c r="J42" s="437"/>
      <c r="K42" s="63"/>
      <c r="L42" s="63"/>
      <c r="M42" s="63"/>
      <c r="N42" s="63"/>
      <c r="O42" s="265"/>
    </row>
    <row r="43" spans="4:15" x14ac:dyDescent="0.45">
      <c r="D43" s="433"/>
      <c r="E43" s="437"/>
      <c r="F43" s="437"/>
      <c r="G43" s="437"/>
      <c r="H43" s="437"/>
      <c r="I43" s="437"/>
      <c r="J43" s="437"/>
      <c r="K43" s="63"/>
      <c r="L43" s="63"/>
      <c r="M43" s="63"/>
      <c r="N43" s="63"/>
      <c r="O43" s="265"/>
    </row>
    <row r="44" spans="4:15" x14ac:dyDescent="0.45">
      <c r="D44" s="264"/>
      <c r="E44" s="63"/>
      <c r="F44" s="63"/>
      <c r="G44" s="63"/>
      <c r="H44" s="63"/>
      <c r="I44" s="63"/>
      <c r="J44" s="63"/>
      <c r="K44" s="63"/>
      <c r="L44" s="63"/>
      <c r="M44" s="63"/>
      <c r="N44" s="63"/>
      <c r="O44" s="265"/>
    </row>
    <row r="45" spans="4:15" x14ac:dyDescent="0.45">
      <c r="D45" s="264"/>
      <c r="E45" s="63"/>
      <c r="F45" s="63"/>
      <c r="G45" s="63"/>
      <c r="H45" s="63"/>
      <c r="I45" s="63"/>
      <c r="J45" s="63"/>
      <c r="K45" s="63"/>
      <c r="L45" s="63"/>
      <c r="M45" s="63"/>
      <c r="N45" s="63"/>
      <c r="O45" s="265"/>
    </row>
    <row r="46" spans="4:15" ht="14.65" thickBot="1" x14ac:dyDescent="0.5">
      <c r="D46" s="331"/>
      <c r="E46" s="330"/>
      <c r="F46" s="330"/>
      <c r="G46" s="330"/>
      <c r="H46" s="330"/>
      <c r="I46" s="330"/>
      <c r="J46" s="330"/>
      <c r="K46" s="330"/>
      <c r="L46" s="330"/>
      <c r="M46" s="330"/>
      <c r="N46" s="330"/>
      <c r="O46" s="332"/>
    </row>
  </sheetData>
  <sheetProtection algorithmName="SHA-512" hashValue="O02SPU1x5/Jh0Xx/X6QhheX+ZTqGkkU6UEdWoHURewLtO0KUvVmgrlCX8KVOkFDUQGpeI1debyD3xkY7/GW9qg==" saltValue="khJlN0f4rG5so6S+kwijng==" spinCount="100000" sheet="1" objects="1" scenarios="1"/>
  <mergeCells count="8">
    <mergeCell ref="K16:M16"/>
    <mergeCell ref="A6:B6"/>
    <mergeCell ref="A1:B1"/>
    <mergeCell ref="A3:B3"/>
    <mergeCell ref="D2:O5"/>
    <mergeCell ref="D14:E14"/>
    <mergeCell ref="D15:E15"/>
    <mergeCell ref="K15:M15"/>
  </mergeCells>
  <conditionalFormatting sqref="D31:I35">
    <cfRule type="expression" dxfId="37" priority="6">
      <formula>$E$27="NEI"</formula>
    </cfRule>
  </conditionalFormatting>
  <conditionalFormatting sqref="D36">
    <cfRule type="expression" dxfId="36" priority="5">
      <formula>$E$27="NEI"</formula>
    </cfRule>
  </conditionalFormatting>
  <conditionalFormatting sqref="E36">
    <cfRule type="expression" dxfId="35" priority="4">
      <formula>$E$27="NEI"</formula>
    </cfRule>
  </conditionalFormatting>
  <conditionalFormatting sqref="F36">
    <cfRule type="expression" dxfId="34" priority="1">
      <formula>$E$27="NEI"</formula>
    </cfRule>
  </conditionalFormatting>
  <dataValidations count="4">
    <dataValidation type="list" allowBlank="1" showInputMessage="1" showErrorMessage="1" sqref="E27" xr:uid="{3F3F92DD-30C2-46FE-B528-9BB87D9FF897}">
      <formula1>$AK$1:$AK$2</formula1>
    </dataValidation>
    <dataValidation type="whole" allowBlank="1" showInputMessage="1" showErrorMessage="1" sqref="E31 E33:E36" xr:uid="{3EF75374-28A3-4FA8-904C-E556233FFD36}">
      <formula1>0</formula1>
      <formula2>1000</formula2>
    </dataValidation>
    <dataValidation type="decimal" allowBlank="1" showInputMessage="1" showErrorMessage="1" sqref="L17" xr:uid="{26DE2329-B60A-4209-974E-4A4FB9983434}">
      <formula1>0</formula1>
      <formula2>0.5</formula2>
    </dataValidation>
    <dataValidation type="decimal" allowBlank="1" showInputMessage="1" showErrorMessage="1" sqref="G17:G21" xr:uid="{A739FA72-7C88-4892-AAF3-1E4095C931EA}">
      <formula1>0</formula1>
      <formula2>0.3</formula2>
    </dataValidation>
  </dataValidations>
  <hyperlinks>
    <hyperlink ref="B8" location="'1_MÖNNUN'!A1" display="'1_MÖNNUN'!A1" xr:uid="{44CF9D38-1857-4EC9-A7D0-51BF049DEB7C}"/>
    <hyperlink ref="B9" location="'1_STARFSMENN'!A1" display="'1_STARFSMENN'!A1" xr:uid="{7FFFCB02-D538-44B3-BCCE-162F97C6A26C}"/>
    <hyperlink ref="B10" location="'1_FYRIR STARFSMENN'!A1" display="'1_FYRIR STARFSMENN'!A1" xr:uid="{C6F1C147-E8DF-45FB-95BD-DF8DE5F6F714}"/>
    <hyperlink ref="A7:B7" location="STILLINGAR_FORSENDUR!A1" display="STILLINGAR/FORSENDUR" xr:uid="{A5A0D080-8F20-4474-AE56-AC2DE868F5A4}"/>
    <hyperlink ref="A3" location="LEIÐBEININGAR!A1" display="LEIÐBEININGAR" xr:uid="{FFC762FE-E4D0-4BD5-ACD0-77F74449B645}"/>
    <hyperlink ref="B11" location="KOSTNAÐARMAT!A1" display="KOSTNAÐARMAT!A1" xr:uid="{B0878220-DC5E-4324-A83C-2F2F989BE9C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607F-A522-4B94-9143-002DFB2266D4}">
  <sheetPr>
    <tabColor theme="8" tint="-0.249977111117893"/>
  </sheetPr>
  <dimension ref="A1:CH116"/>
  <sheetViews>
    <sheetView showGridLines="0" zoomScaleNormal="100" workbookViewId="0">
      <selection activeCell="R10" sqref="R10"/>
    </sheetView>
  </sheetViews>
  <sheetFormatPr defaultRowHeight="14.25" outlineLevelRow="1" outlineLevelCol="1" x14ac:dyDescent="0.45"/>
  <cols>
    <col min="1" max="1" width="3.3984375" style="284" customWidth="1"/>
    <col min="2" max="2" width="28.86328125" style="284" customWidth="1"/>
    <col min="3" max="3" width="3.265625" style="237" customWidth="1"/>
    <col min="4" max="4" width="10" customWidth="1" outlineLevel="1"/>
    <col min="5" max="11" width="3.59765625" customWidth="1" outlineLevel="1"/>
    <col min="12" max="12" width="9.1328125" customWidth="1" outlineLevel="1"/>
    <col min="13" max="13" width="10.1328125" customWidth="1" outlineLevel="1"/>
    <col min="14" max="14" width="9.86328125" customWidth="1" outlineLevel="1"/>
    <col min="15" max="16" width="8.1328125" customWidth="1"/>
    <col min="17" max="17" width="9.3984375" customWidth="1" outlineLevel="1"/>
    <col min="18" max="24" width="3.59765625" customWidth="1" outlineLevel="1"/>
    <col min="25" max="27" width="9.1328125" customWidth="1" outlineLevel="1"/>
    <col min="30" max="30" width="9.73046875" customWidth="1" outlineLevel="1"/>
    <col min="31" max="37" width="3.59765625" customWidth="1" outlineLevel="1"/>
    <col min="38" max="39" width="9.1328125" customWidth="1" outlineLevel="1"/>
    <col min="40" max="40" width="10.265625" customWidth="1" outlineLevel="1"/>
    <col min="41" max="47" width="4" customWidth="1" outlineLevel="1"/>
    <col min="48" max="48" width="4.86328125" customWidth="1"/>
    <col min="49" max="53" width="9.1328125" customWidth="1"/>
    <col min="54" max="57" width="9.1328125" hidden="1" customWidth="1"/>
    <col min="58" max="66" width="4" hidden="1" customWidth="1"/>
    <col min="67" max="70" width="9.1328125" hidden="1" customWidth="1"/>
    <col min="71" max="77" width="4.59765625" hidden="1" customWidth="1"/>
    <col min="78" max="78" width="9.1328125" hidden="1" customWidth="1"/>
    <col min="79" max="79" width="0" hidden="1" customWidth="1"/>
    <col min="80" max="80" width="5" hidden="1" customWidth="1"/>
    <col min="81" max="86" width="4.59765625" hidden="1" customWidth="1"/>
    <col min="87" max="109" width="0" hidden="1" customWidth="1"/>
  </cols>
  <sheetData>
    <row r="1" spans="1:86" s="71" customFormat="1" ht="39" customHeight="1" x14ac:dyDescent="0.45">
      <c r="A1" s="600" t="str">
        <f>B57</f>
        <v>&lt;SLÁ HÉR INN&gt; : MÖNNUN</v>
      </c>
      <c r="B1" s="601"/>
      <c r="C1" s="245"/>
      <c r="D1" s="29"/>
      <c r="E1" s="29"/>
      <c r="F1" s="29"/>
      <c r="G1" s="29"/>
      <c r="H1" s="29"/>
      <c r="I1" s="29"/>
      <c r="J1" s="29"/>
      <c r="K1" s="29"/>
      <c r="L1" s="29"/>
      <c r="M1" s="29"/>
      <c r="N1" s="29"/>
      <c r="P1" s="70"/>
      <c r="Q1" s="29"/>
      <c r="R1" s="29"/>
      <c r="S1" s="29"/>
      <c r="T1" s="29"/>
      <c r="U1" s="29"/>
      <c r="V1" s="29"/>
      <c r="W1" s="29"/>
      <c r="X1" s="29"/>
      <c r="Y1" s="29"/>
      <c r="Z1" s="29"/>
      <c r="AA1" s="29"/>
      <c r="AC1" s="70"/>
      <c r="AD1" s="29"/>
      <c r="AE1" s="29"/>
      <c r="AF1" s="29"/>
      <c r="AG1" s="29"/>
      <c r="AH1" s="29"/>
      <c r="AI1" s="29"/>
      <c r="AJ1" s="29"/>
      <c r="AK1" s="29"/>
      <c r="AL1" s="29"/>
      <c r="AM1" s="29"/>
      <c r="AN1" s="29"/>
    </row>
    <row r="2" spans="1:86" s="71" customFormat="1" ht="36.4" thickBot="1" x14ac:dyDescent="1.1000000000000001">
      <c r="A2" s="92"/>
      <c r="B2" s="92"/>
      <c r="C2" s="245"/>
      <c r="D2" s="595" t="s">
        <v>26</v>
      </c>
      <c r="E2" s="595"/>
      <c r="F2" s="595"/>
      <c r="G2" s="595"/>
      <c r="H2" s="595"/>
      <c r="I2" s="595"/>
      <c r="J2" s="595"/>
      <c r="K2" s="595"/>
      <c r="L2" s="595"/>
      <c r="M2" s="595"/>
      <c r="N2" s="595"/>
      <c r="P2" s="70"/>
      <c r="Q2" s="595" t="s">
        <v>194</v>
      </c>
      <c r="R2" s="595"/>
      <c r="S2" s="595"/>
      <c r="T2" s="595"/>
      <c r="U2" s="595"/>
      <c r="V2" s="595"/>
      <c r="W2" s="595"/>
      <c r="X2" s="595"/>
      <c r="Y2" s="595"/>
      <c r="Z2" s="595"/>
      <c r="AA2" s="595"/>
      <c r="AC2" s="70"/>
      <c r="AD2" s="594" t="s">
        <v>21</v>
      </c>
      <c r="AE2" s="595"/>
      <c r="AF2" s="595"/>
      <c r="AG2" s="595"/>
      <c r="AH2" s="595"/>
      <c r="AI2" s="595"/>
      <c r="AJ2" s="595"/>
      <c r="AK2" s="595"/>
      <c r="AL2" s="595"/>
      <c r="AM2" s="595"/>
      <c r="AN2" s="595"/>
    </row>
    <row r="3" spans="1:86" s="71" customFormat="1" ht="18" x14ac:dyDescent="0.55000000000000004">
      <c r="A3" s="573" t="s">
        <v>142</v>
      </c>
      <c r="B3" s="573"/>
      <c r="C3" s="245"/>
      <c r="D3" s="30"/>
      <c r="E3" s="30"/>
      <c r="F3" s="30"/>
      <c r="G3" s="30"/>
      <c r="H3" s="30"/>
      <c r="I3" s="30"/>
      <c r="J3" s="30"/>
      <c r="K3" s="29"/>
      <c r="L3" s="29"/>
      <c r="M3" s="29"/>
      <c r="N3" s="29"/>
      <c r="P3" s="70"/>
      <c r="Q3" s="596" t="s">
        <v>195</v>
      </c>
      <c r="R3" s="596"/>
      <c r="S3" s="596"/>
      <c r="T3" s="596"/>
      <c r="U3" s="596"/>
      <c r="V3" s="596"/>
      <c r="W3" s="596"/>
      <c r="X3" s="596"/>
      <c r="Y3" s="596"/>
      <c r="Z3" s="596"/>
      <c r="AA3" s="596"/>
      <c r="AC3" s="70"/>
      <c r="AD3" s="596" t="s">
        <v>195</v>
      </c>
      <c r="AE3" s="596"/>
      <c r="AF3" s="596"/>
      <c r="AG3" s="596"/>
      <c r="AH3" s="596"/>
      <c r="AI3" s="596"/>
      <c r="AJ3" s="596"/>
      <c r="AK3" s="596"/>
      <c r="AL3" s="596"/>
      <c r="AM3" s="596"/>
      <c r="AN3" s="596"/>
    </row>
    <row r="4" spans="1:86" s="71" customFormat="1" ht="18" x14ac:dyDescent="0.55000000000000004">
      <c r="A4" s="92"/>
      <c r="B4" s="92"/>
      <c r="C4" s="245"/>
      <c r="D4" s="30"/>
      <c r="E4" s="30"/>
      <c r="F4" s="30"/>
      <c r="G4" s="30"/>
      <c r="H4" s="30"/>
      <c r="I4" s="30"/>
      <c r="J4" s="30"/>
      <c r="K4" s="31"/>
      <c r="L4" s="32" t="s">
        <v>9</v>
      </c>
      <c r="M4" s="597">
        <v>40</v>
      </c>
      <c r="N4" s="597"/>
      <c r="P4" s="70"/>
      <c r="Q4" s="30"/>
      <c r="R4" s="30"/>
      <c r="S4" s="30"/>
      <c r="T4" s="30"/>
      <c r="U4" s="30"/>
      <c r="V4" s="30"/>
      <c r="W4" s="30"/>
      <c r="X4" s="31"/>
      <c r="Y4" s="32" t="s">
        <v>9</v>
      </c>
      <c r="Z4" s="597">
        <v>40</v>
      </c>
      <c r="AA4" s="597"/>
      <c r="AC4" s="70"/>
      <c r="AD4" s="30"/>
      <c r="AE4" s="30"/>
      <c r="AF4" s="30"/>
      <c r="AG4" s="30"/>
      <c r="AH4" s="30"/>
      <c r="AI4" s="30"/>
      <c r="AJ4" s="30"/>
      <c r="AK4" s="31"/>
      <c r="AL4" s="32" t="s">
        <v>9</v>
      </c>
      <c r="AM4" s="597">
        <v>36</v>
      </c>
      <c r="AN4" s="597"/>
      <c r="AO4" s="73"/>
    </row>
    <row r="5" spans="1:86" s="71" customFormat="1" ht="18" x14ac:dyDescent="0.55000000000000004">
      <c r="A5" s="92"/>
      <c r="B5" s="92"/>
      <c r="C5" s="245"/>
      <c r="D5" s="29"/>
      <c r="E5" s="29"/>
      <c r="F5" s="29"/>
      <c r="G5" s="29"/>
      <c r="H5" s="29"/>
      <c r="I5" s="29"/>
      <c r="J5" s="29"/>
      <c r="K5" s="31"/>
      <c r="L5" s="32" t="s">
        <v>8</v>
      </c>
      <c r="M5" s="597">
        <v>173.33</v>
      </c>
      <c r="N5" s="597"/>
      <c r="P5" s="70"/>
      <c r="Q5" s="30"/>
      <c r="R5" s="30"/>
      <c r="S5" s="30"/>
      <c r="T5" s="30"/>
      <c r="U5" s="30"/>
      <c r="V5" s="30"/>
      <c r="W5" s="30"/>
      <c r="X5" s="31"/>
      <c r="Y5" s="32" t="s">
        <v>8</v>
      </c>
      <c r="Z5" s="597">
        <v>173.33</v>
      </c>
      <c r="AA5" s="597"/>
      <c r="AC5" s="70"/>
      <c r="AD5" s="30"/>
      <c r="AE5" s="30"/>
      <c r="AF5" s="30"/>
      <c r="AG5" s="30"/>
      <c r="AH5" s="30"/>
      <c r="AI5" s="30"/>
      <c r="AJ5" s="30"/>
      <c r="AK5" s="31"/>
      <c r="AL5" s="32" t="s">
        <v>8</v>
      </c>
      <c r="AM5" s="597">
        <v>156</v>
      </c>
      <c r="AN5" s="597"/>
      <c r="AO5" s="73"/>
    </row>
    <row r="6" spans="1:86" s="72" customFormat="1" ht="18.399999999999999" thickBot="1" x14ac:dyDescent="0.6">
      <c r="A6" s="565" t="s">
        <v>130</v>
      </c>
      <c r="B6" s="565"/>
      <c r="C6" s="245"/>
      <c r="D6" s="33"/>
      <c r="E6" s="33"/>
      <c r="F6" s="33"/>
      <c r="G6" s="33"/>
      <c r="H6" s="33"/>
      <c r="I6" s="33"/>
      <c r="J6" s="33"/>
      <c r="K6" s="33"/>
      <c r="L6" s="33"/>
      <c r="M6" s="33"/>
      <c r="N6" s="33"/>
      <c r="P6" s="70"/>
      <c r="Q6" s="33"/>
      <c r="R6" s="33"/>
      <c r="S6" s="33"/>
      <c r="T6" s="33"/>
      <c r="U6" s="33"/>
      <c r="V6" s="33"/>
      <c r="W6" s="33"/>
      <c r="X6" s="33"/>
      <c r="Y6" s="33"/>
      <c r="Z6" s="33"/>
      <c r="AA6" s="33"/>
      <c r="AC6" s="70"/>
      <c r="AD6" s="33"/>
      <c r="AE6" s="33"/>
      <c r="AF6" s="33"/>
      <c r="AG6" s="33"/>
      <c r="AH6" s="33"/>
      <c r="AI6" s="33"/>
      <c r="AJ6" s="33"/>
      <c r="AK6" s="33"/>
      <c r="AL6" s="33"/>
      <c r="AM6" s="33"/>
      <c r="AN6" s="34"/>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S6" s="73"/>
      <c r="BT6" s="73"/>
      <c r="BU6" s="73"/>
      <c r="BV6" s="73"/>
      <c r="BW6" s="73"/>
      <c r="BX6" s="73"/>
      <c r="BY6" s="73"/>
      <c r="BZ6" s="73"/>
    </row>
    <row r="7" spans="1:86" s="15" customFormat="1" ht="39" customHeight="1" outlineLevel="1" x14ac:dyDescent="0.45">
      <c r="A7" s="285" t="s">
        <v>129</v>
      </c>
      <c r="B7" s="285"/>
      <c r="C7" s="246"/>
      <c r="D7" s="228" t="s">
        <v>33</v>
      </c>
      <c r="E7" s="68" t="s">
        <v>0</v>
      </c>
      <c r="F7" s="16" t="s">
        <v>1</v>
      </c>
      <c r="G7" s="16" t="s">
        <v>2</v>
      </c>
      <c r="H7" s="16" t="s">
        <v>3</v>
      </c>
      <c r="I7" s="16" t="s">
        <v>4</v>
      </c>
      <c r="J7" s="16" t="s">
        <v>5</v>
      </c>
      <c r="K7" s="16" t="s">
        <v>6</v>
      </c>
      <c r="P7" s="59"/>
      <c r="Q7" s="75" t="s">
        <v>33</v>
      </c>
      <c r="R7" s="68" t="s">
        <v>0</v>
      </c>
      <c r="S7" s="16" t="s">
        <v>1</v>
      </c>
      <c r="T7" s="16" t="s">
        <v>2</v>
      </c>
      <c r="U7" s="16" t="s">
        <v>3</v>
      </c>
      <c r="V7" s="16" t="s">
        <v>4</v>
      </c>
      <c r="W7" s="16" t="s">
        <v>5</v>
      </c>
      <c r="X7" s="16" t="s">
        <v>6</v>
      </c>
      <c r="AC7" s="59"/>
      <c r="AD7" s="75" t="s">
        <v>34</v>
      </c>
      <c r="AE7" s="68" t="s">
        <v>0</v>
      </c>
      <c r="AF7" s="16" t="s">
        <v>1</v>
      </c>
      <c r="AG7" s="16" t="s">
        <v>2</v>
      </c>
      <c r="AH7" s="16" t="s">
        <v>3</v>
      </c>
      <c r="AI7" s="16" t="s">
        <v>4</v>
      </c>
      <c r="AJ7" s="16" t="s">
        <v>5</v>
      </c>
      <c r="AK7" s="16" t="s">
        <v>6</v>
      </c>
      <c r="AN7" s="76" t="s">
        <v>35</v>
      </c>
      <c r="AO7" s="74" t="s">
        <v>0</v>
      </c>
      <c r="AP7" s="16" t="s">
        <v>1</v>
      </c>
      <c r="AQ7" s="16" t="s">
        <v>2</v>
      </c>
      <c r="AR7" s="16" t="s">
        <v>3</v>
      </c>
      <c r="AS7" s="16" t="s">
        <v>4</v>
      </c>
      <c r="AT7" s="16" t="s">
        <v>5</v>
      </c>
      <c r="AU7" s="16" t="s">
        <v>6</v>
      </c>
      <c r="BE7" s="76" t="s">
        <v>28</v>
      </c>
      <c r="BF7" s="74" t="s">
        <v>0</v>
      </c>
      <c r="BG7" s="16" t="s">
        <v>1</v>
      </c>
      <c r="BH7" s="16" t="s">
        <v>2</v>
      </c>
      <c r="BI7" s="16" t="s">
        <v>3</v>
      </c>
      <c r="BJ7" s="16" t="s">
        <v>4</v>
      </c>
      <c r="BK7" s="16" t="s">
        <v>5</v>
      </c>
      <c r="BL7" s="16" t="s">
        <v>6</v>
      </c>
      <c r="BO7" s="19"/>
      <c r="BP7" s="19"/>
      <c r="BS7" s="19" t="s">
        <v>0</v>
      </c>
      <c r="BT7" s="19" t="s">
        <v>1</v>
      </c>
      <c r="BU7" s="19" t="s">
        <v>2</v>
      </c>
      <c r="BV7" s="19" t="s">
        <v>3</v>
      </c>
      <c r="BW7" s="19" t="s">
        <v>4</v>
      </c>
      <c r="BX7" s="19" t="s">
        <v>5</v>
      </c>
      <c r="BY7" s="19" t="s">
        <v>6</v>
      </c>
      <c r="BZ7" s="19"/>
      <c r="CB7" s="19" t="s">
        <v>0</v>
      </c>
      <c r="CC7" s="19" t="s">
        <v>1</v>
      </c>
      <c r="CD7" s="19" t="s">
        <v>2</v>
      </c>
      <c r="CE7" s="19" t="s">
        <v>3</v>
      </c>
      <c r="CF7" s="19" t="s">
        <v>4</v>
      </c>
      <c r="CG7" s="19" t="s">
        <v>5</v>
      </c>
      <c r="CH7" s="19" t="s">
        <v>6</v>
      </c>
    </row>
    <row r="8" spans="1:86" s="17" customFormat="1" ht="18" outlineLevel="1" x14ac:dyDescent="0.55000000000000004">
      <c r="A8" s="284"/>
      <c r="B8" s="285" t="str">
        <f>CONCATENATE(STILLINGAR_FORSENDUR!$E$11," : MÖNNUN")</f>
        <v>&lt;SLÁ HÉR INN&gt; : MÖNNUN</v>
      </c>
      <c r="C8" s="245"/>
      <c r="D8" s="66">
        <v>0</v>
      </c>
      <c r="E8" s="361"/>
      <c r="F8" s="361"/>
      <c r="G8" s="361"/>
      <c r="H8" s="361"/>
      <c r="I8" s="361"/>
      <c r="J8" s="361"/>
      <c r="K8" s="361"/>
      <c r="P8" s="60"/>
      <c r="Q8" s="66">
        <v>0</v>
      </c>
      <c r="R8" s="361"/>
      <c r="S8" s="361"/>
      <c r="T8" s="361"/>
      <c r="U8" s="361"/>
      <c r="V8" s="361"/>
      <c r="W8" s="361"/>
      <c r="X8" s="361"/>
      <c r="AC8" s="60"/>
      <c r="AD8" s="66">
        <v>0</v>
      </c>
      <c r="AE8" s="86" t="str">
        <f>IF(R8="","",R8)</f>
        <v/>
      </c>
      <c r="AF8" s="86" t="str">
        <f t="shared" ref="AF8:AF55" si="0">IF(S8="","",S8)</f>
        <v/>
      </c>
      <c r="AG8" s="86" t="str">
        <f t="shared" ref="AG8:AG55" si="1">IF(T8="","",T8)</f>
        <v/>
      </c>
      <c r="AH8" s="86" t="str">
        <f t="shared" ref="AH8:AH55" si="2">IF(U8="","",U8)</f>
        <v/>
      </c>
      <c r="AI8" s="86" t="str">
        <f t="shared" ref="AI8:AI55" si="3">IF(V8="","",V8)</f>
        <v/>
      </c>
      <c r="AJ8" s="86" t="str">
        <f t="shared" ref="AJ8:AJ55" si="4">IF(W8="","",W8)</f>
        <v/>
      </c>
      <c r="AK8" s="86" t="str">
        <f t="shared" ref="AK8:AK55" si="5">IF(X8="","",X8)</f>
        <v/>
      </c>
      <c r="AN8" s="77">
        <v>0</v>
      </c>
      <c r="AO8" s="85" t="str">
        <f>IFERROR(AE8*BF8,"")</f>
        <v/>
      </c>
      <c r="AP8" s="85" t="str">
        <f t="shared" ref="AP8:AP55" si="6">IFERROR(AF8*BG8,"")</f>
        <v/>
      </c>
      <c r="AQ8" s="85" t="str">
        <f t="shared" ref="AQ8:AQ55" si="7">IFERROR(AG8*BH8,"")</f>
        <v/>
      </c>
      <c r="AR8" s="85" t="str">
        <f t="shared" ref="AR8:AR55" si="8">IFERROR(AH8*BI8,"")</f>
        <v/>
      </c>
      <c r="AS8" s="85" t="str">
        <f t="shared" ref="AS8:AS55" si="9">IFERROR(AI8*BJ8,"")</f>
        <v/>
      </c>
      <c r="AT8" s="85" t="str">
        <f t="shared" ref="AT8:AT55" si="10">IFERROR(AJ8*BK8,"")</f>
        <v/>
      </c>
      <c r="AU8" s="85" t="str">
        <f t="shared" ref="AU8:AU55" si="11">IFERROR(AK8*BL8,"")</f>
        <v/>
      </c>
      <c r="BE8" s="66">
        <v>0</v>
      </c>
      <c r="BF8" s="79">
        <v>1.2</v>
      </c>
      <c r="BG8" s="79">
        <v>1.2</v>
      </c>
      <c r="BH8" s="79">
        <v>1.2</v>
      </c>
      <c r="BI8" s="79">
        <v>1.2</v>
      </c>
      <c r="BJ8" s="79">
        <v>1.2</v>
      </c>
      <c r="BK8" s="79">
        <v>1.2</v>
      </c>
      <c r="BL8" s="79">
        <v>1.2</v>
      </c>
      <c r="BO8" s="20"/>
      <c r="BP8" s="20"/>
      <c r="BR8" s="22">
        <v>0</v>
      </c>
      <c r="BS8" s="25">
        <v>0.55000000000000004</v>
      </c>
      <c r="BT8" s="25">
        <v>0.55000000000000004</v>
      </c>
      <c r="BU8" s="25">
        <v>0.55000000000000004</v>
      </c>
      <c r="BV8" s="25">
        <v>0.55000000000000004</v>
      </c>
      <c r="BW8" s="25">
        <v>0.55000000000000004</v>
      </c>
      <c r="BX8" s="25">
        <v>0.55000000000000004</v>
      </c>
      <c r="BY8" s="25">
        <v>0.55000000000000004</v>
      </c>
      <c r="BZ8" s="20"/>
      <c r="CA8" s="22">
        <v>0</v>
      </c>
      <c r="CB8" s="14">
        <v>0.75</v>
      </c>
      <c r="CC8" s="14">
        <v>0.65</v>
      </c>
      <c r="CD8" s="14">
        <v>0.65</v>
      </c>
      <c r="CE8" s="14">
        <v>0.65</v>
      </c>
      <c r="CF8" s="14">
        <v>0.65</v>
      </c>
      <c r="CG8" s="14">
        <v>0.75</v>
      </c>
      <c r="CH8" s="14">
        <v>0.75</v>
      </c>
    </row>
    <row r="9" spans="1:86" s="17" customFormat="1" outlineLevel="1" x14ac:dyDescent="0.45">
      <c r="A9" s="286"/>
      <c r="B9" s="285" t="str">
        <f>CONCATENATE(STILLINGAR_FORSENDUR!$E$11," : STARFSMENN")</f>
        <v>&lt;SLÁ HÉR INN&gt; : STARFSMENN</v>
      </c>
      <c r="C9" s="245"/>
      <c r="D9" s="67">
        <v>2.0833333333333332E-2</v>
      </c>
      <c r="E9" s="361"/>
      <c r="F9" s="361"/>
      <c r="G9" s="361"/>
      <c r="H9" s="361"/>
      <c r="I9" s="361"/>
      <c r="J9" s="361"/>
      <c r="K9" s="361"/>
      <c r="P9" s="60"/>
      <c r="Q9" s="67">
        <v>2.0833333333333332E-2</v>
      </c>
      <c r="R9" s="361"/>
      <c r="S9" s="361"/>
      <c r="T9" s="361"/>
      <c r="U9" s="361"/>
      <c r="V9" s="361"/>
      <c r="W9" s="361"/>
      <c r="X9" s="361"/>
      <c r="AC9" s="60"/>
      <c r="AD9" s="67">
        <v>2.0833333333333332E-2</v>
      </c>
      <c r="AE9" s="86" t="str">
        <f t="shared" ref="AE9:AE55" si="12">IF(R9="","",R9)</f>
        <v/>
      </c>
      <c r="AF9" s="86" t="str">
        <f t="shared" si="0"/>
        <v/>
      </c>
      <c r="AG9" s="86" t="str">
        <f t="shared" si="1"/>
        <v/>
      </c>
      <c r="AH9" s="86" t="str">
        <f t="shared" si="2"/>
        <v/>
      </c>
      <c r="AI9" s="86" t="str">
        <f t="shared" si="3"/>
        <v/>
      </c>
      <c r="AJ9" s="86" t="str">
        <f t="shared" si="4"/>
        <v/>
      </c>
      <c r="AK9" s="86" t="str">
        <f t="shared" si="5"/>
        <v/>
      </c>
      <c r="AN9" s="78">
        <v>2.0833333333333332E-2</v>
      </c>
      <c r="AO9" s="85" t="str">
        <f t="shared" ref="AO9:AO55" si="13">IFERROR(AE9*BF9,"")</f>
        <v/>
      </c>
      <c r="AP9" s="85" t="str">
        <f t="shared" si="6"/>
        <v/>
      </c>
      <c r="AQ9" s="85" t="str">
        <f t="shared" si="7"/>
        <v/>
      </c>
      <c r="AR9" s="85" t="str">
        <f t="shared" si="8"/>
        <v/>
      </c>
      <c r="AS9" s="85" t="str">
        <f t="shared" si="9"/>
        <v/>
      </c>
      <c r="AT9" s="85" t="str">
        <f t="shared" si="10"/>
        <v/>
      </c>
      <c r="AU9" s="85" t="str">
        <f t="shared" si="11"/>
        <v/>
      </c>
      <c r="BE9" s="67">
        <v>2.0833333333333332E-2</v>
      </c>
      <c r="BF9" s="79">
        <v>1.2</v>
      </c>
      <c r="BG9" s="79">
        <v>1.2</v>
      </c>
      <c r="BH9" s="79">
        <v>1.2</v>
      </c>
      <c r="BI9" s="79">
        <v>1.2</v>
      </c>
      <c r="BJ9" s="79">
        <v>1.2</v>
      </c>
      <c r="BK9" s="79">
        <v>1.2</v>
      </c>
      <c r="BL9" s="79">
        <v>1.2</v>
      </c>
      <c r="BO9" s="20"/>
      <c r="BP9" s="20"/>
      <c r="BR9" s="23">
        <v>2.0833333333333332E-2</v>
      </c>
      <c r="BS9" s="26">
        <v>0.55000000000000004</v>
      </c>
      <c r="BT9" s="26">
        <v>0.55000000000000004</v>
      </c>
      <c r="BU9" s="26">
        <v>0.55000000000000004</v>
      </c>
      <c r="BV9" s="26">
        <v>0.55000000000000004</v>
      </c>
      <c r="BW9" s="26">
        <v>0.55000000000000004</v>
      </c>
      <c r="BX9" s="26">
        <v>0.55000000000000004</v>
      </c>
      <c r="BY9" s="26">
        <v>0.55000000000000004</v>
      </c>
      <c r="BZ9" s="20"/>
      <c r="CA9" s="23">
        <v>2.0833333333333332E-2</v>
      </c>
      <c r="CB9" s="13">
        <v>0.75</v>
      </c>
      <c r="CC9" s="13">
        <v>0.65</v>
      </c>
      <c r="CD9" s="13">
        <v>0.65</v>
      </c>
      <c r="CE9" s="13">
        <v>0.65</v>
      </c>
      <c r="CF9" s="13">
        <v>0.65</v>
      </c>
      <c r="CG9" s="13">
        <v>0.75</v>
      </c>
      <c r="CH9" s="13">
        <v>0.75</v>
      </c>
    </row>
    <row r="10" spans="1:86" s="17" customFormat="1" outlineLevel="1" x14ac:dyDescent="0.45">
      <c r="A10" s="284"/>
      <c r="B10" s="285" t="str">
        <f>CONCATENATE(STILLINGAR_FORSENDUR!$E$11," : FYRIR STARFSMANNINN")</f>
        <v>&lt;SLÁ HÉR INN&gt; : FYRIR STARFSMANNINN</v>
      </c>
      <c r="C10" s="245"/>
      <c r="D10" s="67">
        <v>4.1666666666666664E-2</v>
      </c>
      <c r="E10" s="361"/>
      <c r="F10" s="361"/>
      <c r="G10" s="361"/>
      <c r="H10" s="361"/>
      <c r="I10" s="361"/>
      <c r="J10" s="361"/>
      <c r="K10" s="361"/>
      <c r="P10" s="60"/>
      <c r="Q10" s="67">
        <v>4.1666666666666664E-2</v>
      </c>
      <c r="R10" s="361"/>
      <c r="S10" s="361"/>
      <c r="T10" s="361"/>
      <c r="U10" s="361"/>
      <c r="V10" s="361"/>
      <c r="W10" s="361"/>
      <c r="X10" s="361"/>
      <c r="AC10" s="60"/>
      <c r="AD10" s="67">
        <v>4.1666666666666664E-2</v>
      </c>
      <c r="AE10" s="86" t="str">
        <f t="shared" si="12"/>
        <v/>
      </c>
      <c r="AF10" s="86" t="str">
        <f t="shared" si="0"/>
        <v/>
      </c>
      <c r="AG10" s="86" t="str">
        <f t="shared" si="1"/>
        <v/>
      </c>
      <c r="AH10" s="86" t="str">
        <f t="shared" si="2"/>
        <v/>
      </c>
      <c r="AI10" s="86" t="str">
        <f t="shared" si="3"/>
        <v/>
      </c>
      <c r="AJ10" s="86" t="str">
        <f t="shared" si="4"/>
        <v/>
      </c>
      <c r="AK10" s="86" t="str">
        <f t="shared" si="5"/>
        <v/>
      </c>
      <c r="AN10" s="78">
        <v>4.1666666666666664E-2</v>
      </c>
      <c r="AO10" s="85" t="str">
        <f t="shared" si="13"/>
        <v/>
      </c>
      <c r="AP10" s="85" t="str">
        <f t="shared" si="6"/>
        <v/>
      </c>
      <c r="AQ10" s="85" t="str">
        <f t="shared" si="7"/>
        <v/>
      </c>
      <c r="AR10" s="85" t="str">
        <f t="shared" si="8"/>
        <v/>
      </c>
      <c r="AS10" s="85" t="str">
        <f t="shared" si="9"/>
        <v/>
      </c>
      <c r="AT10" s="85" t="str">
        <f t="shared" si="10"/>
        <v/>
      </c>
      <c r="AU10" s="85" t="str">
        <f t="shared" si="11"/>
        <v/>
      </c>
      <c r="BE10" s="67">
        <v>4.1666666666666664E-2</v>
      </c>
      <c r="BF10" s="79">
        <v>1.2</v>
      </c>
      <c r="BG10" s="79">
        <v>1.2</v>
      </c>
      <c r="BH10" s="79">
        <v>1.2</v>
      </c>
      <c r="BI10" s="79">
        <v>1.2</v>
      </c>
      <c r="BJ10" s="79">
        <v>1.2</v>
      </c>
      <c r="BK10" s="79">
        <v>1.2</v>
      </c>
      <c r="BL10" s="79">
        <v>1.2</v>
      </c>
      <c r="BO10" s="20"/>
      <c r="BP10" s="20"/>
      <c r="BR10" s="23">
        <v>4.1666666666666664E-2</v>
      </c>
      <c r="BS10" s="25">
        <v>0.55000000000000004</v>
      </c>
      <c r="BT10" s="25">
        <v>0.55000000000000004</v>
      </c>
      <c r="BU10" s="25">
        <v>0.55000000000000004</v>
      </c>
      <c r="BV10" s="25">
        <v>0.55000000000000004</v>
      </c>
      <c r="BW10" s="25">
        <v>0.55000000000000004</v>
      </c>
      <c r="BX10" s="25">
        <v>0.55000000000000004</v>
      </c>
      <c r="BY10" s="25">
        <v>0.55000000000000004</v>
      </c>
      <c r="BZ10" s="20"/>
      <c r="CA10" s="23">
        <v>4.1666666666666664E-2</v>
      </c>
      <c r="CB10" s="13">
        <v>0.75</v>
      </c>
      <c r="CC10" s="13">
        <v>0.65</v>
      </c>
      <c r="CD10" s="13">
        <v>0.65</v>
      </c>
      <c r="CE10" s="13">
        <v>0.65</v>
      </c>
      <c r="CF10" s="13">
        <v>0.65</v>
      </c>
      <c r="CG10" s="13">
        <v>0.75</v>
      </c>
      <c r="CH10" s="13">
        <v>0.75</v>
      </c>
    </row>
    <row r="11" spans="1:86" s="17" customFormat="1" outlineLevel="1" x14ac:dyDescent="0.45">
      <c r="A11" s="288"/>
      <c r="B11" s="516" t="str">
        <f>CONCATENATE(STILLINGAR_FORSENDUR!$E$11," : KOSTNAÐARMAT")</f>
        <v>&lt;SLÁ HÉR INN&gt; : KOSTNAÐARMAT</v>
      </c>
      <c r="C11" s="245"/>
      <c r="D11" s="67">
        <v>6.25E-2</v>
      </c>
      <c r="E11" s="361"/>
      <c r="F11" s="361"/>
      <c r="G11" s="361"/>
      <c r="H11" s="361"/>
      <c r="I11" s="361"/>
      <c r="J11" s="361"/>
      <c r="K11" s="361"/>
      <c r="P11" s="60"/>
      <c r="Q11" s="67">
        <v>6.25E-2</v>
      </c>
      <c r="R11" s="361"/>
      <c r="S11" s="361"/>
      <c r="T11" s="361"/>
      <c r="U11" s="361"/>
      <c r="V11" s="361"/>
      <c r="W11" s="361"/>
      <c r="X11" s="361"/>
      <c r="AC11" s="60"/>
      <c r="AD11" s="67">
        <v>6.25E-2</v>
      </c>
      <c r="AE11" s="86" t="str">
        <f t="shared" si="12"/>
        <v/>
      </c>
      <c r="AF11" s="86" t="str">
        <f t="shared" si="0"/>
        <v/>
      </c>
      <c r="AG11" s="86" t="str">
        <f t="shared" si="1"/>
        <v/>
      </c>
      <c r="AH11" s="86" t="str">
        <f t="shared" si="2"/>
        <v/>
      </c>
      <c r="AI11" s="86" t="str">
        <f t="shared" si="3"/>
        <v/>
      </c>
      <c r="AJ11" s="86" t="str">
        <f t="shared" si="4"/>
        <v/>
      </c>
      <c r="AK11" s="86" t="str">
        <f t="shared" si="5"/>
        <v/>
      </c>
      <c r="AN11" s="78">
        <v>6.25E-2</v>
      </c>
      <c r="AO11" s="85" t="str">
        <f t="shared" si="13"/>
        <v/>
      </c>
      <c r="AP11" s="85" t="str">
        <f t="shared" si="6"/>
        <v/>
      </c>
      <c r="AQ11" s="85" t="str">
        <f t="shared" si="7"/>
        <v/>
      </c>
      <c r="AR11" s="85" t="str">
        <f t="shared" si="8"/>
        <v/>
      </c>
      <c r="AS11" s="85" t="str">
        <f t="shared" si="9"/>
        <v/>
      </c>
      <c r="AT11" s="85" t="str">
        <f t="shared" si="10"/>
        <v/>
      </c>
      <c r="AU11" s="85" t="str">
        <f t="shared" si="11"/>
        <v/>
      </c>
      <c r="BE11" s="67">
        <v>6.25E-2</v>
      </c>
      <c r="BF11" s="79">
        <v>1.2</v>
      </c>
      <c r="BG11" s="79">
        <v>1.2</v>
      </c>
      <c r="BH11" s="79">
        <v>1.2</v>
      </c>
      <c r="BI11" s="79">
        <v>1.2</v>
      </c>
      <c r="BJ11" s="79">
        <v>1.2</v>
      </c>
      <c r="BK11" s="79">
        <v>1.2</v>
      </c>
      <c r="BL11" s="79">
        <v>1.2</v>
      </c>
      <c r="BO11" s="20"/>
      <c r="BP11" s="20"/>
      <c r="BR11" s="23">
        <v>6.25E-2</v>
      </c>
      <c r="BS11" s="25">
        <v>0.55000000000000004</v>
      </c>
      <c r="BT11" s="25">
        <v>0.55000000000000004</v>
      </c>
      <c r="BU11" s="25">
        <v>0.55000000000000004</v>
      </c>
      <c r="BV11" s="25">
        <v>0.55000000000000004</v>
      </c>
      <c r="BW11" s="25">
        <v>0.55000000000000004</v>
      </c>
      <c r="BX11" s="25">
        <v>0.55000000000000004</v>
      </c>
      <c r="BY11" s="25">
        <v>0.55000000000000004</v>
      </c>
      <c r="BZ11" s="20"/>
      <c r="CA11" s="23">
        <v>6.25E-2</v>
      </c>
      <c r="CB11" s="13">
        <v>0.75</v>
      </c>
      <c r="CC11" s="13">
        <v>0.65</v>
      </c>
      <c r="CD11" s="13">
        <v>0.65</v>
      </c>
      <c r="CE11" s="13">
        <v>0.65</v>
      </c>
      <c r="CF11" s="13">
        <v>0.65</v>
      </c>
      <c r="CG11" s="13">
        <v>0.75</v>
      </c>
      <c r="CH11" s="13">
        <v>0.75</v>
      </c>
    </row>
    <row r="12" spans="1:86" s="17" customFormat="1" outlineLevel="1" x14ac:dyDescent="0.45">
      <c r="A12" s="288"/>
      <c r="B12" s="284"/>
      <c r="C12" s="245"/>
      <c r="D12" s="67">
        <v>8.3333333333333301E-2</v>
      </c>
      <c r="E12" s="361"/>
      <c r="F12" s="361"/>
      <c r="G12" s="361"/>
      <c r="H12" s="361"/>
      <c r="I12" s="361"/>
      <c r="J12" s="361"/>
      <c r="K12" s="361"/>
      <c r="P12" s="60"/>
      <c r="Q12" s="67">
        <v>8.3333333333333301E-2</v>
      </c>
      <c r="R12" s="361"/>
      <c r="S12" s="361"/>
      <c r="T12" s="361"/>
      <c r="U12" s="361"/>
      <c r="V12" s="361"/>
      <c r="W12" s="361"/>
      <c r="X12" s="361"/>
      <c r="AC12" s="60"/>
      <c r="AD12" s="67">
        <v>8.3333333333333301E-2</v>
      </c>
      <c r="AE12" s="86" t="str">
        <f t="shared" si="12"/>
        <v/>
      </c>
      <c r="AF12" s="86" t="str">
        <f t="shared" si="0"/>
        <v/>
      </c>
      <c r="AG12" s="86" t="str">
        <f t="shared" si="1"/>
        <v/>
      </c>
      <c r="AH12" s="86" t="str">
        <f t="shared" si="2"/>
        <v/>
      </c>
      <c r="AI12" s="86" t="str">
        <f t="shared" si="3"/>
        <v/>
      </c>
      <c r="AJ12" s="86" t="str">
        <f t="shared" si="4"/>
        <v/>
      </c>
      <c r="AK12" s="86" t="str">
        <f t="shared" si="5"/>
        <v/>
      </c>
      <c r="AN12" s="78">
        <v>8.3333333333333301E-2</v>
      </c>
      <c r="AO12" s="85" t="str">
        <f t="shared" si="13"/>
        <v/>
      </c>
      <c r="AP12" s="85" t="str">
        <f t="shared" si="6"/>
        <v/>
      </c>
      <c r="AQ12" s="85" t="str">
        <f t="shared" si="7"/>
        <v/>
      </c>
      <c r="AR12" s="85" t="str">
        <f t="shared" si="8"/>
        <v/>
      </c>
      <c r="AS12" s="85" t="str">
        <f t="shared" si="9"/>
        <v/>
      </c>
      <c r="AT12" s="85" t="str">
        <f t="shared" si="10"/>
        <v/>
      </c>
      <c r="AU12" s="85" t="str">
        <f t="shared" si="11"/>
        <v/>
      </c>
      <c r="BE12" s="67">
        <v>8.3333333333333301E-2</v>
      </c>
      <c r="BF12" s="79">
        <v>1.2</v>
      </c>
      <c r="BG12" s="79">
        <v>1.2</v>
      </c>
      <c r="BH12" s="79">
        <v>1.2</v>
      </c>
      <c r="BI12" s="79">
        <v>1.2</v>
      </c>
      <c r="BJ12" s="79">
        <v>1.2</v>
      </c>
      <c r="BK12" s="79">
        <v>1.2</v>
      </c>
      <c r="BL12" s="79">
        <v>1.2</v>
      </c>
      <c r="BO12" s="20"/>
      <c r="BP12" s="20"/>
      <c r="BR12" s="23">
        <v>8.3333333333333301E-2</v>
      </c>
      <c r="BS12" s="25">
        <v>0.55000000000000004</v>
      </c>
      <c r="BT12" s="25">
        <v>0.55000000000000004</v>
      </c>
      <c r="BU12" s="25">
        <v>0.55000000000000004</v>
      </c>
      <c r="BV12" s="25">
        <v>0.55000000000000004</v>
      </c>
      <c r="BW12" s="25">
        <v>0.55000000000000004</v>
      </c>
      <c r="BX12" s="25">
        <v>0.55000000000000004</v>
      </c>
      <c r="BY12" s="25">
        <v>0.55000000000000004</v>
      </c>
      <c r="BZ12" s="20"/>
      <c r="CA12" s="23">
        <v>8.3333333333333301E-2</v>
      </c>
      <c r="CB12" s="13">
        <v>0.75</v>
      </c>
      <c r="CC12" s="13">
        <v>0.65</v>
      </c>
      <c r="CD12" s="13">
        <v>0.65</v>
      </c>
      <c r="CE12" s="13">
        <v>0.65</v>
      </c>
      <c r="CF12" s="13">
        <v>0.65</v>
      </c>
      <c r="CG12" s="13">
        <v>0.75</v>
      </c>
      <c r="CH12" s="13">
        <v>0.75</v>
      </c>
    </row>
    <row r="13" spans="1:86" s="17" customFormat="1" outlineLevel="1" x14ac:dyDescent="0.45">
      <c r="A13" s="288"/>
      <c r="B13" s="284"/>
      <c r="C13" s="245"/>
      <c r="D13" s="67">
        <v>0.104166666666667</v>
      </c>
      <c r="E13" s="361"/>
      <c r="F13" s="361"/>
      <c r="G13" s="361"/>
      <c r="H13" s="361"/>
      <c r="I13" s="361"/>
      <c r="J13" s="361"/>
      <c r="K13" s="361"/>
      <c r="P13" s="60"/>
      <c r="Q13" s="67">
        <v>0.104166666666667</v>
      </c>
      <c r="R13" s="361"/>
      <c r="S13" s="361"/>
      <c r="T13" s="361"/>
      <c r="U13" s="361"/>
      <c r="V13" s="361"/>
      <c r="W13" s="361"/>
      <c r="X13" s="361"/>
      <c r="AC13" s="60"/>
      <c r="AD13" s="67">
        <v>0.104166666666667</v>
      </c>
      <c r="AE13" s="86" t="str">
        <f t="shared" si="12"/>
        <v/>
      </c>
      <c r="AF13" s="86" t="str">
        <f t="shared" si="0"/>
        <v/>
      </c>
      <c r="AG13" s="86" t="str">
        <f t="shared" si="1"/>
        <v/>
      </c>
      <c r="AH13" s="86" t="str">
        <f t="shared" si="2"/>
        <v/>
      </c>
      <c r="AI13" s="86" t="str">
        <f t="shared" si="3"/>
        <v/>
      </c>
      <c r="AJ13" s="86" t="str">
        <f t="shared" si="4"/>
        <v/>
      </c>
      <c r="AK13" s="86" t="str">
        <f t="shared" si="5"/>
        <v/>
      </c>
      <c r="AN13" s="78">
        <v>0.104166666666667</v>
      </c>
      <c r="AO13" s="85" t="str">
        <f t="shared" si="13"/>
        <v/>
      </c>
      <c r="AP13" s="85" t="str">
        <f t="shared" si="6"/>
        <v/>
      </c>
      <c r="AQ13" s="85" t="str">
        <f t="shared" si="7"/>
        <v/>
      </c>
      <c r="AR13" s="85" t="str">
        <f t="shared" si="8"/>
        <v/>
      </c>
      <c r="AS13" s="85" t="str">
        <f t="shared" si="9"/>
        <v/>
      </c>
      <c r="AT13" s="85" t="str">
        <f t="shared" si="10"/>
        <v/>
      </c>
      <c r="AU13" s="85" t="str">
        <f t="shared" si="11"/>
        <v/>
      </c>
      <c r="BE13" s="67">
        <v>0.104166666666667</v>
      </c>
      <c r="BF13" s="79">
        <v>1.2</v>
      </c>
      <c r="BG13" s="79">
        <v>1.2</v>
      </c>
      <c r="BH13" s="79">
        <v>1.2</v>
      </c>
      <c r="BI13" s="79">
        <v>1.2</v>
      </c>
      <c r="BJ13" s="79">
        <v>1.2</v>
      </c>
      <c r="BK13" s="79">
        <v>1.2</v>
      </c>
      <c r="BL13" s="79">
        <v>1.2</v>
      </c>
      <c r="BO13" s="20"/>
      <c r="BP13" s="20"/>
      <c r="BR13" s="23">
        <v>0.104166666666667</v>
      </c>
      <c r="BS13" s="25">
        <v>0.55000000000000004</v>
      </c>
      <c r="BT13" s="25">
        <v>0.55000000000000004</v>
      </c>
      <c r="BU13" s="25">
        <v>0.55000000000000004</v>
      </c>
      <c r="BV13" s="25">
        <v>0.55000000000000004</v>
      </c>
      <c r="BW13" s="25">
        <v>0.55000000000000004</v>
      </c>
      <c r="BX13" s="25">
        <v>0.55000000000000004</v>
      </c>
      <c r="BY13" s="25">
        <v>0.55000000000000004</v>
      </c>
      <c r="BZ13" s="20"/>
      <c r="CA13" s="23">
        <v>0.104166666666667</v>
      </c>
      <c r="CB13" s="13">
        <v>0.75</v>
      </c>
      <c r="CC13" s="13">
        <v>0.65</v>
      </c>
      <c r="CD13" s="13">
        <v>0.65</v>
      </c>
      <c r="CE13" s="13">
        <v>0.65</v>
      </c>
      <c r="CF13" s="13">
        <v>0.65</v>
      </c>
      <c r="CG13" s="13">
        <v>0.75</v>
      </c>
      <c r="CH13" s="13">
        <v>0.75</v>
      </c>
    </row>
    <row r="14" spans="1:86" s="17" customFormat="1" outlineLevel="1" x14ac:dyDescent="0.45">
      <c r="A14" s="288"/>
      <c r="B14" s="284"/>
      <c r="C14" s="245"/>
      <c r="D14" s="67">
        <v>0.125</v>
      </c>
      <c r="E14" s="361"/>
      <c r="F14" s="361"/>
      <c r="G14" s="361"/>
      <c r="H14" s="361"/>
      <c r="I14" s="361"/>
      <c r="J14" s="361"/>
      <c r="K14" s="361"/>
      <c r="P14" s="60"/>
      <c r="Q14" s="67">
        <v>0.125</v>
      </c>
      <c r="R14" s="361"/>
      <c r="S14" s="361"/>
      <c r="T14" s="361"/>
      <c r="U14" s="361"/>
      <c r="V14" s="361"/>
      <c r="W14" s="361"/>
      <c r="X14" s="361"/>
      <c r="AC14" s="60"/>
      <c r="AD14" s="67">
        <v>0.125</v>
      </c>
      <c r="AE14" s="86" t="str">
        <f t="shared" si="12"/>
        <v/>
      </c>
      <c r="AF14" s="86" t="str">
        <f t="shared" si="0"/>
        <v/>
      </c>
      <c r="AG14" s="86" t="str">
        <f t="shared" si="1"/>
        <v/>
      </c>
      <c r="AH14" s="86" t="str">
        <f t="shared" si="2"/>
        <v/>
      </c>
      <c r="AI14" s="86" t="str">
        <f t="shared" si="3"/>
        <v/>
      </c>
      <c r="AJ14" s="86" t="str">
        <f t="shared" si="4"/>
        <v/>
      </c>
      <c r="AK14" s="86" t="str">
        <f t="shared" si="5"/>
        <v/>
      </c>
      <c r="AN14" s="78">
        <v>0.125</v>
      </c>
      <c r="AO14" s="85" t="str">
        <f t="shared" si="13"/>
        <v/>
      </c>
      <c r="AP14" s="85" t="str">
        <f t="shared" si="6"/>
        <v/>
      </c>
      <c r="AQ14" s="85" t="str">
        <f t="shared" si="7"/>
        <v/>
      </c>
      <c r="AR14" s="85" t="str">
        <f t="shared" si="8"/>
        <v/>
      </c>
      <c r="AS14" s="85" t="str">
        <f t="shared" si="9"/>
        <v/>
      </c>
      <c r="AT14" s="85" t="str">
        <f t="shared" si="10"/>
        <v/>
      </c>
      <c r="AU14" s="85" t="str">
        <f t="shared" si="11"/>
        <v/>
      </c>
      <c r="BE14" s="67">
        <v>0.125</v>
      </c>
      <c r="BF14" s="79">
        <v>1.2</v>
      </c>
      <c r="BG14" s="79">
        <v>1.2</v>
      </c>
      <c r="BH14" s="79">
        <v>1.2</v>
      </c>
      <c r="BI14" s="79">
        <v>1.2</v>
      </c>
      <c r="BJ14" s="79">
        <v>1.2</v>
      </c>
      <c r="BK14" s="79">
        <v>1.2</v>
      </c>
      <c r="BL14" s="79">
        <v>1.2</v>
      </c>
      <c r="BO14" s="20"/>
      <c r="BP14" s="20"/>
      <c r="BR14" s="23">
        <v>0.125</v>
      </c>
      <c r="BS14" s="25">
        <v>0.55000000000000004</v>
      </c>
      <c r="BT14" s="25">
        <v>0.55000000000000004</v>
      </c>
      <c r="BU14" s="25">
        <v>0.55000000000000004</v>
      </c>
      <c r="BV14" s="25">
        <v>0.55000000000000004</v>
      </c>
      <c r="BW14" s="25">
        <v>0.55000000000000004</v>
      </c>
      <c r="BX14" s="25">
        <v>0.55000000000000004</v>
      </c>
      <c r="BY14" s="25">
        <v>0.55000000000000004</v>
      </c>
      <c r="BZ14" s="20"/>
      <c r="CA14" s="23">
        <v>0.125</v>
      </c>
      <c r="CB14" s="13">
        <v>0.75</v>
      </c>
      <c r="CC14" s="13">
        <v>0.65</v>
      </c>
      <c r="CD14" s="13">
        <v>0.65</v>
      </c>
      <c r="CE14" s="13">
        <v>0.65</v>
      </c>
      <c r="CF14" s="13">
        <v>0.65</v>
      </c>
      <c r="CG14" s="13">
        <v>0.75</v>
      </c>
      <c r="CH14" s="13">
        <v>0.75</v>
      </c>
    </row>
    <row r="15" spans="1:86" s="17" customFormat="1" outlineLevel="1" x14ac:dyDescent="0.45">
      <c r="A15" s="288"/>
      <c r="B15" s="284"/>
      <c r="C15" s="245"/>
      <c r="D15" s="67">
        <v>0.14583333333333301</v>
      </c>
      <c r="E15" s="361"/>
      <c r="F15" s="361"/>
      <c r="G15" s="361"/>
      <c r="H15" s="361"/>
      <c r="I15" s="361"/>
      <c r="J15" s="361"/>
      <c r="K15" s="361"/>
      <c r="P15" s="60"/>
      <c r="Q15" s="67">
        <v>0.14583333333333301</v>
      </c>
      <c r="R15" s="361"/>
      <c r="S15" s="361"/>
      <c r="T15" s="361"/>
      <c r="U15" s="361"/>
      <c r="V15" s="361"/>
      <c r="W15" s="361"/>
      <c r="X15" s="361"/>
      <c r="AC15" s="60"/>
      <c r="AD15" s="67">
        <v>0.14583333333333301</v>
      </c>
      <c r="AE15" s="86" t="str">
        <f t="shared" si="12"/>
        <v/>
      </c>
      <c r="AF15" s="86" t="str">
        <f t="shared" si="0"/>
        <v/>
      </c>
      <c r="AG15" s="86" t="str">
        <f t="shared" si="1"/>
        <v/>
      </c>
      <c r="AH15" s="86" t="str">
        <f t="shared" si="2"/>
        <v/>
      </c>
      <c r="AI15" s="86" t="str">
        <f t="shared" si="3"/>
        <v/>
      </c>
      <c r="AJ15" s="86" t="str">
        <f t="shared" si="4"/>
        <v/>
      </c>
      <c r="AK15" s="86" t="str">
        <f t="shared" si="5"/>
        <v/>
      </c>
      <c r="AN15" s="78">
        <v>0.14583333333333301</v>
      </c>
      <c r="AO15" s="85" t="str">
        <f t="shared" si="13"/>
        <v/>
      </c>
      <c r="AP15" s="85" t="str">
        <f t="shared" si="6"/>
        <v/>
      </c>
      <c r="AQ15" s="85" t="str">
        <f t="shared" si="7"/>
        <v/>
      </c>
      <c r="AR15" s="85" t="str">
        <f t="shared" si="8"/>
        <v/>
      </c>
      <c r="AS15" s="85" t="str">
        <f t="shared" si="9"/>
        <v/>
      </c>
      <c r="AT15" s="85" t="str">
        <f t="shared" si="10"/>
        <v/>
      </c>
      <c r="AU15" s="85" t="str">
        <f t="shared" si="11"/>
        <v/>
      </c>
      <c r="BE15" s="67">
        <v>0.14583333333333301</v>
      </c>
      <c r="BF15" s="79">
        <v>1.2</v>
      </c>
      <c r="BG15" s="79">
        <v>1.2</v>
      </c>
      <c r="BH15" s="79">
        <v>1.2</v>
      </c>
      <c r="BI15" s="79">
        <v>1.2</v>
      </c>
      <c r="BJ15" s="79">
        <v>1.2</v>
      </c>
      <c r="BK15" s="79">
        <v>1.2</v>
      </c>
      <c r="BL15" s="79">
        <v>1.2</v>
      </c>
      <c r="BO15" s="20"/>
      <c r="BP15" s="20"/>
      <c r="BR15" s="23">
        <v>0.14583333333333301</v>
      </c>
      <c r="BS15" s="25">
        <v>0.55000000000000004</v>
      </c>
      <c r="BT15" s="25">
        <v>0.55000000000000004</v>
      </c>
      <c r="BU15" s="25">
        <v>0.55000000000000004</v>
      </c>
      <c r="BV15" s="25">
        <v>0.55000000000000004</v>
      </c>
      <c r="BW15" s="25">
        <v>0.55000000000000004</v>
      </c>
      <c r="BX15" s="25">
        <v>0.55000000000000004</v>
      </c>
      <c r="BY15" s="25">
        <v>0.55000000000000004</v>
      </c>
      <c r="BZ15" s="20"/>
      <c r="CA15" s="23">
        <v>0.14583333333333301</v>
      </c>
      <c r="CB15" s="13">
        <v>0.75</v>
      </c>
      <c r="CC15" s="13">
        <v>0.65</v>
      </c>
      <c r="CD15" s="13">
        <v>0.65</v>
      </c>
      <c r="CE15" s="13">
        <v>0.65</v>
      </c>
      <c r="CF15" s="13">
        <v>0.65</v>
      </c>
      <c r="CG15" s="13">
        <v>0.75</v>
      </c>
      <c r="CH15" s="13">
        <v>0.75</v>
      </c>
    </row>
    <row r="16" spans="1:86" s="17" customFormat="1" ht="15" customHeight="1" outlineLevel="1" x14ac:dyDescent="0.45">
      <c r="A16" s="288"/>
      <c r="B16" s="284"/>
      <c r="C16" s="245"/>
      <c r="D16" s="67">
        <v>0.16666666666666699</v>
      </c>
      <c r="E16" s="361"/>
      <c r="F16" s="361"/>
      <c r="G16" s="361"/>
      <c r="H16" s="361"/>
      <c r="I16" s="361"/>
      <c r="J16" s="361"/>
      <c r="K16" s="361"/>
      <c r="M16" s="268" t="s">
        <v>152</v>
      </c>
      <c r="N16" s="603" t="s">
        <v>192</v>
      </c>
      <c r="O16" s="603"/>
      <c r="P16" s="60"/>
      <c r="Q16" s="67">
        <v>0.16666666666666699</v>
      </c>
      <c r="R16" s="361"/>
      <c r="S16" s="361"/>
      <c r="T16" s="361"/>
      <c r="U16" s="361"/>
      <c r="V16" s="361"/>
      <c r="W16" s="361"/>
      <c r="X16" s="361"/>
      <c r="Z16" s="268" t="s">
        <v>152</v>
      </c>
      <c r="AA16" s="603" t="s">
        <v>192</v>
      </c>
      <c r="AB16" s="603"/>
      <c r="AC16" s="60"/>
      <c r="AD16" s="67">
        <v>0.16666666666666699</v>
      </c>
      <c r="AE16" s="86" t="str">
        <f t="shared" si="12"/>
        <v/>
      </c>
      <c r="AF16" s="86" t="str">
        <f t="shared" si="0"/>
        <v/>
      </c>
      <c r="AG16" s="86" t="str">
        <f t="shared" si="1"/>
        <v/>
      </c>
      <c r="AH16" s="86" t="str">
        <f t="shared" si="2"/>
        <v/>
      </c>
      <c r="AI16" s="86" t="str">
        <f t="shared" si="3"/>
        <v/>
      </c>
      <c r="AJ16" s="86" t="str">
        <f t="shared" si="4"/>
        <v/>
      </c>
      <c r="AK16" s="86" t="str">
        <f t="shared" si="5"/>
        <v/>
      </c>
      <c r="AN16" s="78">
        <v>0.16666666666666699</v>
      </c>
      <c r="AO16" s="85" t="str">
        <f t="shared" si="13"/>
        <v/>
      </c>
      <c r="AP16" s="85" t="str">
        <f t="shared" si="6"/>
        <v/>
      </c>
      <c r="AQ16" s="85" t="str">
        <f t="shared" si="7"/>
        <v/>
      </c>
      <c r="AR16" s="85" t="str">
        <f t="shared" si="8"/>
        <v/>
      </c>
      <c r="AS16" s="85" t="str">
        <f t="shared" si="9"/>
        <v/>
      </c>
      <c r="AT16" s="85" t="str">
        <f t="shared" si="10"/>
        <v/>
      </c>
      <c r="AU16" s="85" t="str">
        <f t="shared" si="11"/>
        <v/>
      </c>
      <c r="BE16" s="67">
        <v>0.16666666666666699</v>
      </c>
      <c r="BF16" s="79">
        <v>1.2</v>
      </c>
      <c r="BG16" s="79">
        <v>1.2</v>
      </c>
      <c r="BH16" s="79">
        <v>1.2</v>
      </c>
      <c r="BI16" s="79">
        <v>1.2</v>
      </c>
      <c r="BJ16" s="79">
        <v>1.2</v>
      </c>
      <c r="BK16" s="79">
        <v>1.2</v>
      </c>
      <c r="BL16" s="79">
        <v>1.2</v>
      </c>
      <c r="BO16" s="20"/>
      <c r="BP16" s="20"/>
      <c r="BR16" s="23">
        <v>0.16666666666666699</v>
      </c>
      <c r="BS16" s="25">
        <v>0.55000000000000004</v>
      </c>
      <c r="BT16" s="25">
        <v>0.55000000000000004</v>
      </c>
      <c r="BU16" s="25">
        <v>0.55000000000000004</v>
      </c>
      <c r="BV16" s="25">
        <v>0.55000000000000004</v>
      </c>
      <c r="BW16" s="25">
        <v>0.55000000000000004</v>
      </c>
      <c r="BX16" s="25">
        <v>0.55000000000000004</v>
      </c>
      <c r="BY16" s="25">
        <v>0.55000000000000004</v>
      </c>
      <c r="BZ16" s="20"/>
      <c r="CA16" s="23">
        <v>0.16666666666666699</v>
      </c>
      <c r="CB16" s="13">
        <v>0.75</v>
      </c>
      <c r="CC16" s="13">
        <v>0.65</v>
      </c>
      <c r="CD16" s="13">
        <v>0.65</v>
      </c>
      <c r="CE16" s="13">
        <v>0.65</v>
      </c>
      <c r="CF16" s="13">
        <v>0.65</v>
      </c>
      <c r="CG16" s="13">
        <v>0.75</v>
      </c>
      <c r="CH16" s="13">
        <v>0.75</v>
      </c>
    </row>
    <row r="17" spans="1:86" s="17" customFormat="1" outlineLevel="1" x14ac:dyDescent="0.45">
      <c r="A17" s="288"/>
      <c r="B17" s="284"/>
      <c r="C17" s="245"/>
      <c r="D17" s="67">
        <v>0.1875</v>
      </c>
      <c r="E17" s="361"/>
      <c r="F17" s="361"/>
      <c r="G17" s="361"/>
      <c r="H17" s="361"/>
      <c r="I17" s="361"/>
      <c r="J17" s="361"/>
      <c r="K17" s="361"/>
      <c r="M17" s="268" t="s">
        <v>153</v>
      </c>
      <c r="N17" s="603"/>
      <c r="O17" s="603"/>
      <c r="P17" s="60"/>
      <c r="Q17" s="67">
        <v>0.1875</v>
      </c>
      <c r="R17" s="361"/>
      <c r="S17" s="361"/>
      <c r="T17" s="361"/>
      <c r="U17" s="361"/>
      <c r="V17" s="361"/>
      <c r="W17" s="361"/>
      <c r="X17" s="361"/>
      <c r="Z17" s="268" t="s">
        <v>153</v>
      </c>
      <c r="AA17" s="603"/>
      <c r="AB17" s="603"/>
      <c r="AC17" s="60"/>
      <c r="AD17" s="67">
        <v>0.1875</v>
      </c>
      <c r="AE17" s="86" t="str">
        <f t="shared" si="12"/>
        <v/>
      </c>
      <c r="AF17" s="86" t="str">
        <f t="shared" si="0"/>
        <v/>
      </c>
      <c r="AG17" s="86" t="str">
        <f t="shared" si="1"/>
        <v/>
      </c>
      <c r="AH17" s="86" t="str">
        <f t="shared" si="2"/>
        <v/>
      </c>
      <c r="AI17" s="86" t="str">
        <f t="shared" si="3"/>
        <v/>
      </c>
      <c r="AJ17" s="86" t="str">
        <f t="shared" si="4"/>
        <v/>
      </c>
      <c r="AK17" s="86" t="str">
        <f t="shared" si="5"/>
        <v/>
      </c>
      <c r="AN17" s="78">
        <v>0.1875</v>
      </c>
      <c r="AO17" s="85" t="str">
        <f t="shared" si="13"/>
        <v/>
      </c>
      <c r="AP17" s="85" t="str">
        <f t="shared" si="6"/>
        <v/>
      </c>
      <c r="AQ17" s="85" t="str">
        <f t="shared" si="7"/>
        <v/>
      </c>
      <c r="AR17" s="85" t="str">
        <f t="shared" si="8"/>
        <v/>
      </c>
      <c r="AS17" s="85" t="str">
        <f t="shared" si="9"/>
        <v/>
      </c>
      <c r="AT17" s="85" t="str">
        <f t="shared" si="10"/>
        <v/>
      </c>
      <c r="AU17" s="85" t="str">
        <f t="shared" si="11"/>
        <v/>
      </c>
      <c r="BE17" s="67">
        <v>0.1875</v>
      </c>
      <c r="BF17" s="79">
        <v>1.2</v>
      </c>
      <c r="BG17" s="79">
        <v>1.2</v>
      </c>
      <c r="BH17" s="79">
        <v>1.2</v>
      </c>
      <c r="BI17" s="79">
        <v>1.2</v>
      </c>
      <c r="BJ17" s="79">
        <v>1.2</v>
      </c>
      <c r="BK17" s="79">
        <v>1.2</v>
      </c>
      <c r="BL17" s="79">
        <v>1.2</v>
      </c>
      <c r="BO17" s="20"/>
      <c r="BP17" s="20"/>
      <c r="BR17" s="23">
        <v>0.1875</v>
      </c>
      <c r="BS17" s="25">
        <v>0.55000000000000004</v>
      </c>
      <c r="BT17" s="25">
        <v>0.55000000000000004</v>
      </c>
      <c r="BU17" s="25">
        <v>0.55000000000000004</v>
      </c>
      <c r="BV17" s="25">
        <v>0.55000000000000004</v>
      </c>
      <c r="BW17" s="25">
        <v>0.55000000000000004</v>
      </c>
      <c r="BX17" s="25">
        <v>0.55000000000000004</v>
      </c>
      <c r="BY17" s="25">
        <v>0.55000000000000004</v>
      </c>
      <c r="BZ17" s="20"/>
      <c r="CA17" s="23">
        <v>0.1875</v>
      </c>
      <c r="CB17" s="13">
        <v>0.75</v>
      </c>
      <c r="CC17" s="13">
        <v>0.65</v>
      </c>
      <c r="CD17" s="13">
        <v>0.65</v>
      </c>
      <c r="CE17" s="13">
        <v>0.65</v>
      </c>
      <c r="CF17" s="13">
        <v>0.65</v>
      </c>
      <c r="CG17" s="13">
        <v>0.75</v>
      </c>
      <c r="CH17" s="13">
        <v>0.75</v>
      </c>
    </row>
    <row r="18" spans="1:86" s="17" customFormat="1" outlineLevel="1" x14ac:dyDescent="0.45">
      <c r="A18" s="288"/>
      <c r="B18" s="284"/>
      <c r="C18" s="245"/>
      <c r="D18" s="67">
        <v>0.20833333333333301</v>
      </c>
      <c r="E18" s="361"/>
      <c r="F18" s="361"/>
      <c r="G18" s="361"/>
      <c r="H18" s="361"/>
      <c r="I18" s="361"/>
      <c r="J18" s="361"/>
      <c r="K18" s="361"/>
      <c r="M18" s="268" t="s">
        <v>154</v>
      </c>
      <c r="N18" s="603"/>
      <c r="O18" s="603"/>
      <c r="P18" s="60"/>
      <c r="Q18" s="67">
        <v>0.20833333333333301</v>
      </c>
      <c r="R18" s="361"/>
      <c r="S18" s="361"/>
      <c r="T18" s="361"/>
      <c r="U18" s="361"/>
      <c r="V18" s="361"/>
      <c r="W18" s="361"/>
      <c r="X18" s="361"/>
      <c r="Z18" s="268" t="s">
        <v>154</v>
      </c>
      <c r="AA18" s="603"/>
      <c r="AB18" s="603"/>
      <c r="AC18" s="60"/>
      <c r="AD18" s="67">
        <v>0.20833333333333301</v>
      </c>
      <c r="AE18" s="86" t="str">
        <f t="shared" si="12"/>
        <v/>
      </c>
      <c r="AF18" s="86" t="str">
        <f t="shared" si="0"/>
        <v/>
      </c>
      <c r="AG18" s="86" t="str">
        <f t="shared" si="1"/>
        <v/>
      </c>
      <c r="AH18" s="86" t="str">
        <f t="shared" si="2"/>
        <v/>
      </c>
      <c r="AI18" s="86" t="str">
        <f t="shared" si="3"/>
        <v/>
      </c>
      <c r="AJ18" s="86" t="str">
        <f t="shared" si="4"/>
        <v/>
      </c>
      <c r="AK18" s="86" t="str">
        <f t="shared" si="5"/>
        <v/>
      </c>
      <c r="AN18" s="78">
        <v>0.20833333333333301</v>
      </c>
      <c r="AO18" s="85" t="str">
        <f t="shared" si="13"/>
        <v/>
      </c>
      <c r="AP18" s="85" t="str">
        <f t="shared" si="6"/>
        <v/>
      </c>
      <c r="AQ18" s="85" t="str">
        <f t="shared" si="7"/>
        <v/>
      </c>
      <c r="AR18" s="85" t="str">
        <f t="shared" si="8"/>
        <v/>
      </c>
      <c r="AS18" s="85" t="str">
        <f t="shared" si="9"/>
        <v/>
      </c>
      <c r="AT18" s="85" t="str">
        <f t="shared" si="10"/>
        <v/>
      </c>
      <c r="AU18" s="85" t="str">
        <f t="shared" si="11"/>
        <v/>
      </c>
      <c r="BE18" s="67">
        <v>0.20833333333333301</v>
      </c>
      <c r="BF18" s="79">
        <v>1.2</v>
      </c>
      <c r="BG18" s="79">
        <v>1.2</v>
      </c>
      <c r="BH18" s="79">
        <v>1.2</v>
      </c>
      <c r="BI18" s="79">
        <v>1.2</v>
      </c>
      <c r="BJ18" s="79">
        <v>1.2</v>
      </c>
      <c r="BK18" s="79">
        <v>1.2</v>
      </c>
      <c r="BL18" s="79">
        <v>1.2</v>
      </c>
      <c r="BO18" s="20"/>
      <c r="BP18" s="20"/>
      <c r="BR18" s="23">
        <v>0.20833333333333301</v>
      </c>
      <c r="BS18" s="25">
        <v>0.55000000000000004</v>
      </c>
      <c r="BT18" s="25">
        <v>0.55000000000000004</v>
      </c>
      <c r="BU18" s="25">
        <v>0.55000000000000004</v>
      </c>
      <c r="BV18" s="25">
        <v>0.55000000000000004</v>
      </c>
      <c r="BW18" s="25">
        <v>0.55000000000000004</v>
      </c>
      <c r="BX18" s="25">
        <v>0.55000000000000004</v>
      </c>
      <c r="BY18" s="25">
        <v>0.55000000000000004</v>
      </c>
      <c r="BZ18" s="20"/>
      <c r="CA18" s="23">
        <v>0.20833333333333301</v>
      </c>
      <c r="CB18" s="13">
        <v>0.75</v>
      </c>
      <c r="CC18" s="13">
        <v>0.65</v>
      </c>
      <c r="CD18" s="13">
        <v>0.65</v>
      </c>
      <c r="CE18" s="13">
        <v>0.65</v>
      </c>
      <c r="CF18" s="13">
        <v>0.65</v>
      </c>
      <c r="CG18" s="13">
        <v>0.75</v>
      </c>
      <c r="CH18" s="13">
        <v>0.75</v>
      </c>
    </row>
    <row r="19" spans="1:86" s="17" customFormat="1" outlineLevel="1" x14ac:dyDescent="0.45">
      <c r="A19" s="288"/>
      <c r="B19" s="284"/>
      <c r="C19" s="245"/>
      <c r="D19" s="67">
        <v>0.22916666666666699</v>
      </c>
      <c r="E19" s="361"/>
      <c r="F19" s="361"/>
      <c r="G19" s="361"/>
      <c r="H19" s="361"/>
      <c r="I19" s="361"/>
      <c r="J19" s="361"/>
      <c r="K19" s="361"/>
      <c r="M19" s="410" t="s">
        <v>255</v>
      </c>
      <c r="N19" s="603"/>
      <c r="O19" s="603"/>
      <c r="P19" s="60"/>
      <c r="Q19" s="67">
        <v>0.22916666666666699</v>
      </c>
      <c r="R19" s="361"/>
      <c r="S19" s="361"/>
      <c r="T19" s="361"/>
      <c r="U19" s="361"/>
      <c r="V19" s="361"/>
      <c r="W19" s="361"/>
      <c r="X19" s="361"/>
      <c r="Z19" s="410" t="s">
        <v>255</v>
      </c>
      <c r="AA19" s="603"/>
      <c r="AB19" s="603"/>
      <c r="AC19" s="60"/>
      <c r="AD19" s="67">
        <v>0.22916666666666699</v>
      </c>
      <c r="AE19" s="86" t="str">
        <f t="shared" si="12"/>
        <v/>
      </c>
      <c r="AF19" s="86" t="str">
        <f t="shared" si="0"/>
        <v/>
      </c>
      <c r="AG19" s="86" t="str">
        <f t="shared" si="1"/>
        <v/>
      </c>
      <c r="AH19" s="86" t="str">
        <f t="shared" si="2"/>
        <v/>
      </c>
      <c r="AI19" s="86" t="str">
        <f t="shared" si="3"/>
        <v/>
      </c>
      <c r="AJ19" s="86" t="str">
        <f t="shared" si="4"/>
        <v/>
      </c>
      <c r="AK19" s="86" t="str">
        <f t="shared" si="5"/>
        <v/>
      </c>
      <c r="AN19" s="78">
        <v>0.22916666666666699</v>
      </c>
      <c r="AO19" s="85" t="str">
        <f t="shared" si="13"/>
        <v/>
      </c>
      <c r="AP19" s="85" t="str">
        <f t="shared" si="6"/>
        <v/>
      </c>
      <c r="AQ19" s="85" t="str">
        <f t="shared" si="7"/>
        <v/>
      </c>
      <c r="AR19" s="85" t="str">
        <f t="shared" si="8"/>
        <v/>
      </c>
      <c r="AS19" s="85" t="str">
        <f t="shared" si="9"/>
        <v/>
      </c>
      <c r="AT19" s="85" t="str">
        <f t="shared" si="10"/>
        <v/>
      </c>
      <c r="AU19" s="85" t="str">
        <f t="shared" si="11"/>
        <v/>
      </c>
      <c r="BE19" s="67">
        <v>0.22916666666666699</v>
      </c>
      <c r="BF19" s="79">
        <v>1.2</v>
      </c>
      <c r="BG19" s="79">
        <v>1.2</v>
      </c>
      <c r="BH19" s="79">
        <v>1.2</v>
      </c>
      <c r="BI19" s="79">
        <v>1.2</v>
      </c>
      <c r="BJ19" s="79">
        <v>1.2</v>
      </c>
      <c r="BK19" s="79">
        <v>1.2</v>
      </c>
      <c r="BL19" s="79">
        <v>1.2</v>
      </c>
      <c r="BO19" s="20"/>
      <c r="BP19" s="20"/>
      <c r="BR19" s="23">
        <v>0.22916666666666699</v>
      </c>
      <c r="BS19" s="25">
        <v>0.55000000000000004</v>
      </c>
      <c r="BT19" s="25">
        <v>0.55000000000000004</v>
      </c>
      <c r="BU19" s="25">
        <v>0.55000000000000004</v>
      </c>
      <c r="BV19" s="25">
        <v>0.55000000000000004</v>
      </c>
      <c r="BW19" s="25">
        <v>0.55000000000000004</v>
      </c>
      <c r="BX19" s="25">
        <v>0.55000000000000004</v>
      </c>
      <c r="BY19" s="25">
        <v>0.55000000000000004</v>
      </c>
      <c r="BZ19" s="20"/>
      <c r="CA19" s="23">
        <v>0.22916666666666699</v>
      </c>
      <c r="CB19" s="13">
        <v>0.75</v>
      </c>
      <c r="CC19" s="13">
        <v>0.65</v>
      </c>
      <c r="CD19" s="13">
        <v>0.65</v>
      </c>
      <c r="CE19" s="13">
        <v>0.65</v>
      </c>
      <c r="CF19" s="13">
        <v>0.65</v>
      </c>
      <c r="CG19" s="13">
        <v>0.75</v>
      </c>
      <c r="CH19" s="13">
        <v>0.75</v>
      </c>
    </row>
    <row r="20" spans="1:86" s="17" customFormat="1" outlineLevel="1" x14ac:dyDescent="0.45">
      <c r="A20" s="288"/>
      <c r="B20" s="284"/>
      <c r="C20" s="245"/>
      <c r="D20" s="67">
        <v>0.25</v>
      </c>
      <c r="E20" s="361"/>
      <c r="F20" s="361"/>
      <c r="G20" s="361"/>
      <c r="H20" s="361"/>
      <c r="I20" s="361"/>
      <c r="J20" s="361"/>
      <c r="K20" s="361"/>
      <c r="M20" s="268" t="s">
        <v>155</v>
      </c>
      <c r="N20" s="603"/>
      <c r="O20" s="603"/>
      <c r="P20" s="60"/>
      <c r="Q20" s="67">
        <v>0.25</v>
      </c>
      <c r="R20" s="361"/>
      <c r="S20" s="361"/>
      <c r="T20" s="361"/>
      <c r="U20" s="361"/>
      <c r="V20" s="361"/>
      <c r="W20" s="361"/>
      <c r="X20" s="361"/>
      <c r="Z20" s="268" t="s">
        <v>155</v>
      </c>
      <c r="AA20" s="603"/>
      <c r="AB20" s="603"/>
      <c r="AC20" s="60"/>
      <c r="AD20" s="67">
        <v>0.25</v>
      </c>
      <c r="AE20" s="86" t="str">
        <f t="shared" si="12"/>
        <v/>
      </c>
      <c r="AF20" s="86" t="str">
        <f t="shared" si="0"/>
        <v/>
      </c>
      <c r="AG20" s="86" t="str">
        <f t="shared" si="1"/>
        <v/>
      </c>
      <c r="AH20" s="86" t="str">
        <f t="shared" si="2"/>
        <v/>
      </c>
      <c r="AI20" s="86" t="str">
        <f t="shared" si="3"/>
        <v/>
      </c>
      <c r="AJ20" s="86" t="str">
        <f t="shared" si="4"/>
        <v/>
      </c>
      <c r="AK20" s="86" t="str">
        <f t="shared" si="5"/>
        <v/>
      </c>
      <c r="AN20" s="78">
        <v>0.25</v>
      </c>
      <c r="AO20" s="85" t="str">
        <f t="shared" si="13"/>
        <v/>
      </c>
      <c r="AP20" s="85" t="str">
        <f t="shared" si="6"/>
        <v/>
      </c>
      <c r="AQ20" s="85" t="str">
        <f t="shared" si="7"/>
        <v/>
      </c>
      <c r="AR20" s="85" t="str">
        <f t="shared" si="8"/>
        <v/>
      </c>
      <c r="AS20" s="85" t="str">
        <f t="shared" si="9"/>
        <v/>
      </c>
      <c r="AT20" s="85" t="str">
        <f t="shared" si="10"/>
        <v/>
      </c>
      <c r="AU20" s="85" t="str">
        <f t="shared" si="11"/>
        <v/>
      </c>
      <c r="BE20" s="67">
        <v>0.25</v>
      </c>
      <c r="BF20" s="79">
        <v>1.2</v>
      </c>
      <c r="BG20" s="79">
        <v>1.2</v>
      </c>
      <c r="BH20" s="79">
        <v>1.2</v>
      </c>
      <c r="BI20" s="79">
        <v>1.2</v>
      </c>
      <c r="BJ20" s="79">
        <v>1.2</v>
      </c>
      <c r="BK20" s="79">
        <v>1.2</v>
      </c>
      <c r="BL20" s="79">
        <v>1.2</v>
      </c>
      <c r="BO20" s="20"/>
      <c r="BP20" s="20"/>
      <c r="BR20" s="23">
        <v>0.25</v>
      </c>
      <c r="BS20" s="25">
        <v>0.55000000000000004</v>
      </c>
      <c r="BT20" s="25">
        <v>0.55000000000000004</v>
      </c>
      <c r="BU20" s="25">
        <v>0.55000000000000004</v>
      </c>
      <c r="BV20" s="25">
        <v>0.55000000000000004</v>
      </c>
      <c r="BW20" s="25">
        <v>0.55000000000000004</v>
      </c>
      <c r="BX20" s="25">
        <v>0.55000000000000004</v>
      </c>
      <c r="BY20" s="25">
        <v>0.55000000000000004</v>
      </c>
      <c r="BZ20" s="20"/>
      <c r="CA20" s="23">
        <v>0.25</v>
      </c>
      <c r="CB20" s="13">
        <v>0.75</v>
      </c>
      <c r="CC20" s="13">
        <v>0.65</v>
      </c>
      <c r="CD20" s="13">
        <v>0.65</v>
      </c>
      <c r="CE20" s="13">
        <v>0.65</v>
      </c>
      <c r="CF20" s="13">
        <v>0.65</v>
      </c>
      <c r="CG20" s="13">
        <v>0.75</v>
      </c>
      <c r="CH20" s="13">
        <v>0.75</v>
      </c>
    </row>
    <row r="21" spans="1:86" s="17" customFormat="1" outlineLevel="1" x14ac:dyDescent="0.45">
      <c r="A21" s="288"/>
      <c r="B21" s="284"/>
      <c r="C21" s="245"/>
      <c r="D21" s="67">
        <v>0.27083333333333298</v>
      </c>
      <c r="E21" s="361"/>
      <c r="F21" s="361"/>
      <c r="G21" s="361"/>
      <c r="H21" s="361"/>
      <c r="I21" s="361"/>
      <c r="J21" s="361"/>
      <c r="K21" s="361"/>
      <c r="P21" s="60"/>
      <c r="Q21" s="67">
        <v>0.27083333333333298</v>
      </c>
      <c r="R21" s="361"/>
      <c r="S21" s="361"/>
      <c r="T21" s="361"/>
      <c r="U21" s="361"/>
      <c r="V21" s="361"/>
      <c r="W21" s="361"/>
      <c r="X21" s="361"/>
      <c r="AC21" s="60"/>
      <c r="AD21" s="67">
        <v>0.27083333333333298</v>
      </c>
      <c r="AE21" s="86" t="str">
        <f t="shared" si="12"/>
        <v/>
      </c>
      <c r="AF21" s="86" t="str">
        <f t="shared" si="0"/>
        <v/>
      </c>
      <c r="AG21" s="86" t="str">
        <f t="shared" si="1"/>
        <v/>
      </c>
      <c r="AH21" s="86" t="str">
        <f t="shared" si="2"/>
        <v/>
      </c>
      <c r="AI21" s="86" t="str">
        <f t="shared" si="3"/>
        <v/>
      </c>
      <c r="AJ21" s="86" t="str">
        <f t="shared" si="4"/>
        <v/>
      </c>
      <c r="AK21" s="86" t="str">
        <f t="shared" si="5"/>
        <v/>
      </c>
      <c r="AN21" s="78">
        <v>0.27083333333333298</v>
      </c>
      <c r="AO21" s="85" t="str">
        <f t="shared" si="13"/>
        <v/>
      </c>
      <c r="AP21" s="85" t="str">
        <f t="shared" si="6"/>
        <v/>
      </c>
      <c r="AQ21" s="85" t="str">
        <f t="shared" si="7"/>
        <v/>
      </c>
      <c r="AR21" s="85" t="str">
        <f t="shared" si="8"/>
        <v/>
      </c>
      <c r="AS21" s="85" t="str">
        <f t="shared" si="9"/>
        <v/>
      </c>
      <c r="AT21" s="85" t="str">
        <f t="shared" si="10"/>
        <v/>
      </c>
      <c r="AU21" s="85" t="str">
        <f t="shared" si="11"/>
        <v/>
      </c>
      <c r="BE21" s="67">
        <v>0.27083333333333298</v>
      </c>
      <c r="BF21" s="79">
        <v>1.2</v>
      </c>
      <c r="BG21" s="79">
        <v>1.2</v>
      </c>
      <c r="BH21" s="79">
        <v>1.2</v>
      </c>
      <c r="BI21" s="79">
        <v>1.2</v>
      </c>
      <c r="BJ21" s="79">
        <v>1.2</v>
      </c>
      <c r="BK21" s="79">
        <v>1.2</v>
      </c>
      <c r="BL21" s="79">
        <v>1.2</v>
      </c>
      <c r="BO21" s="20"/>
      <c r="BP21" s="20"/>
      <c r="BR21" s="23">
        <v>0.27083333333333298</v>
      </c>
      <c r="BS21" s="25">
        <v>0.55000000000000004</v>
      </c>
      <c r="BT21" s="25">
        <v>0.55000000000000004</v>
      </c>
      <c r="BU21" s="25">
        <v>0.55000000000000004</v>
      </c>
      <c r="BV21" s="25">
        <v>0.55000000000000004</v>
      </c>
      <c r="BW21" s="25">
        <v>0.55000000000000004</v>
      </c>
      <c r="BX21" s="25">
        <v>0.55000000000000004</v>
      </c>
      <c r="BY21" s="25">
        <v>0.55000000000000004</v>
      </c>
      <c r="BZ21" s="20"/>
      <c r="CA21" s="23">
        <v>0.27083333333333298</v>
      </c>
      <c r="CB21" s="13">
        <v>0.75</v>
      </c>
      <c r="CC21" s="13">
        <v>0.65</v>
      </c>
      <c r="CD21" s="13">
        <v>0.65</v>
      </c>
      <c r="CE21" s="13">
        <v>0.65</v>
      </c>
      <c r="CF21" s="13">
        <v>0.65</v>
      </c>
      <c r="CG21" s="13">
        <v>0.75</v>
      </c>
      <c r="CH21" s="13">
        <v>0.75</v>
      </c>
    </row>
    <row r="22" spans="1:86" s="17" customFormat="1" outlineLevel="1" x14ac:dyDescent="0.45">
      <c r="A22" s="288"/>
      <c r="B22" s="284"/>
      <c r="C22" s="245"/>
      <c r="D22" s="67">
        <v>0.29166666666666702</v>
      </c>
      <c r="E22" s="361"/>
      <c r="F22" s="361"/>
      <c r="G22" s="361"/>
      <c r="H22" s="361"/>
      <c r="I22" s="361"/>
      <c r="J22" s="361"/>
      <c r="K22" s="361"/>
      <c r="P22" s="60"/>
      <c r="Q22" s="67">
        <v>0.29166666666666702</v>
      </c>
      <c r="R22" s="361"/>
      <c r="S22" s="361"/>
      <c r="T22" s="361"/>
      <c r="U22" s="361"/>
      <c r="V22" s="361"/>
      <c r="W22" s="361"/>
      <c r="X22" s="361"/>
      <c r="AC22" s="60"/>
      <c r="AD22" s="67">
        <v>0.29166666666666702</v>
      </c>
      <c r="AE22" s="86" t="str">
        <f t="shared" si="12"/>
        <v/>
      </c>
      <c r="AF22" s="86" t="str">
        <f t="shared" si="0"/>
        <v/>
      </c>
      <c r="AG22" s="86" t="str">
        <f t="shared" si="1"/>
        <v/>
      </c>
      <c r="AH22" s="86" t="str">
        <f t="shared" si="2"/>
        <v/>
      </c>
      <c r="AI22" s="86" t="str">
        <f t="shared" si="3"/>
        <v/>
      </c>
      <c r="AJ22" s="86" t="str">
        <f t="shared" si="4"/>
        <v/>
      </c>
      <c r="AK22" s="86" t="str">
        <f t="shared" si="5"/>
        <v/>
      </c>
      <c r="AN22" s="78">
        <v>0.29166666666666702</v>
      </c>
      <c r="AO22" s="85" t="str">
        <f t="shared" si="13"/>
        <v/>
      </c>
      <c r="AP22" s="85" t="str">
        <f t="shared" si="6"/>
        <v/>
      </c>
      <c r="AQ22" s="85" t="str">
        <f t="shared" si="7"/>
        <v/>
      </c>
      <c r="AR22" s="85" t="str">
        <f t="shared" si="8"/>
        <v/>
      </c>
      <c r="AS22" s="85" t="str">
        <f t="shared" si="9"/>
        <v/>
      </c>
      <c r="AT22" s="85" t="str">
        <f t="shared" si="10"/>
        <v/>
      </c>
      <c r="AU22" s="85" t="str">
        <f t="shared" si="11"/>
        <v/>
      </c>
      <c r="BE22" s="67">
        <v>0.29166666666666702</v>
      </c>
      <c r="BF22" s="79">
        <v>1.2</v>
      </c>
      <c r="BG22" s="79">
        <v>1.2</v>
      </c>
      <c r="BH22" s="79">
        <v>1.2</v>
      </c>
      <c r="BI22" s="79">
        <v>1.2</v>
      </c>
      <c r="BJ22" s="79">
        <v>1.2</v>
      </c>
      <c r="BK22" s="79">
        <v>1.2</v>
      </c>
      <c r="BL22" s="79">
        <v>1.2</v>
      </c>
      <c r="BO22" s="20"/>
      <c r="BP22" s="20"/>
      <c r="BR22" s="23">
        <v>0.29166666666666702</v>
      </c>
      <c r="BS22" s="25">
        <v>0.55000000000000004</v>
      </c>
      <c r="BT22" s="25">
        <v>0.55000000000000004</v>
      </c>
      <c r="BU22" s="25">
        <v>0.55000000000000004</v>
      </c>
      <c r="BV22" s="25">
        <v>0.55000000000000004</v>
      </c>
      <c r="BW22" s="25">
        <v>0.55000000000000004</v>
      </c>
      <c r="BX22" s="25">
        <v>0.55000000000000004</v>
      </c>
      <c r="BY22" s="25">
        <v>0.55000000000000004</v>
      </c>
      <c r="BZ22" s="20"/>
      <c r="CA22" s="23">
        <v>0.29166666666666702</v>
      </c>
      <c r="CB22" s="13">
        <v>0.75</v>
      </c>
      <c r="CC22" s="13">
        <v>0.65</v>
      </c>
      <c r="CD22" s="13">
        <v>0.65</v>
      </c>
      <c r="CE22" s="13">
        <v>0.65</v>
      </c>
      <c r="CF22" s="13">
        <v>0.65</v>
      </c>
      <c r="CG22" s="13">
        <v>0.75</v>
      </c>
      <c r="CH22" s="13">
        <v>0.75</v>
      </c>
    </row>
    <row r="23" spans="1:86" s="17" customFormat="1" outlineLevel="1" x14ac:dyDescent="0.45">
      <c r="A23" s="288"/>
      <c r="B23" s="284"/>
      <c r="C23" s="245"/>
      <c r="D23" s="67">
        <v>0.3125</v>
      </c>
      <c r="E23" s="361"/>
      <c r="F23" s="361"/>
      <c r="G23" s="361"/>
      <c r="H23" s="361"/>
      <c r="I23" s="361"/>
      <c r="J23" s="361"/>
      <c r="K23" s="361"/>
      <c r="P23" s="60"/>
      <c r="Q23" s="67">
        <v>0.3125</v>
      </c>
      <c r="R23" s="361"/>
      <c r="S23" s="361"/>
      <c r="T23" s="361"/>
      <c r="U23" s="361"/>
      <c r="V23" s="361"/>
      <c r="W23" s="361"/>
      <c r="X23" s="361"/>
      <c r="AC23" s="60"/>
      <c r="AD23" s="67">
        <v>0.3125</v>
      </c>
      <c r="AE23" s="86" t="str">
        <f t="shared" si="12"/>
        <v/>
      </c>
      <c r="AF23" s="86" t="str">
        <f t="shared" si="0"/>
        <v/>
      </c>
      <c r="AG23" s="86" t="str">
        <f t="shared" si="1"/>
        <v/>
      </c>
      <c r="AH23" s="86" t="str">
        <f t="shared" si="2"/>
        <v/>
      </c>
      <c r="AI23" s="86" t="str">
        <f t="shared" si="3"/>
        <v/>
      </c>
      <c r="AJ23" s="86" t="str">
        <f t="shared" si="4"/>
        <v/>
      </c>
      <c r="AK23" s="86" t="str">
        <f t="shared" si="5"/>
        <v/>
      </c>
      <c r="AN23" s="78">
        <v>0.3125</v>
      </c>
      <c r="AO23" s="85" t="str">
        <f t="shared" si="13"/>
        <v/>
      </c>
      <c r="AP23" s="85" t="str">
        <f t="shared" si="6"/>
        <v/>
      </c>
      <c r="AQ23" s="85" t="str">
        <f t="shared" si="7"/>
        <v/>
      </c>
      <c r="AR23" s="85" t="str">
        <f t="shared" si="8"/>
        <v/>
      </c>
      <c r="AS23" s="85" t="str">
        <f t="shared" si="9"/>
        <v/>
      </c>
      <c r="AT23" s="85" t="str">
        <f t="shared" si="10"/>
        <v/>
      </c>
      <c r="AU23" s="85" t="str">
        <f t="shared" si="11"/>
        <v/>
      </c>
      <c r="BE23" s="67">
        <v>0.3125</v>
      </c>
      <c r="BF23" s="79">
        <v>1.2</v>
      </c>
      <c r="BG23" s="79">
        <v>1.2</v>
      </c>
      <c r="BH23" s="79">
        <v>1.2</v>
      </c>
      <c r="BI23" s="79">
        <v>1.2</v>
      </c>
      <c r="BJ23" s="79">
        <v>1.2</v>
      </c>
      <c r="BK23" s="79">
        <v>1.2</v>
      </c>
      <c r="BL23" s="79">
        <v>1.2</v>
      </c>
      <c r="BO23" s="20"/>
      <c r="BP23" s="20"/>
      <c r="BR23" s="23">
        <v>0.3125</v>
      </c>
      <c r="BS23" s="25">
        <v>0.55000000000000004</v>
      </c>
      <c r="BT23" s="25">
        <v>0.55000000000000004</v>
      </c>
      <c r="BU23" s="25">
        <v>0.55000000000000004</v>
      </c>
      <c r="BV23" s="25">
        <v>0.55000000000000004</v>
      </c>
      <c r="BW23" s="25">
        <v>0.55000000000000004</v>
      </c>
      <c r="BX23" s="25">
        <v>0.55000000000000004</v>
      </c>
      <c r="BY23" s="25">
        <v>0.55000000000000004</v>
      </c>
      <c r="BZ23" s="20"/>
      <c r="CA23" s="23">
        <v>0.3125</v>
      </c>
      <c r="CB23" s="13">
        <v>0.75</v>
      </c>
      <c r="CC23" s="13">
        <v>0.65</v>
      </c>
      <c r="CD23" s="13">
        <v>0.65</v>
      </c>
      <c r="CE23" s="13">
        <v>0.65</v>
      </c>
      <c r="CF23" s="13">
        <v>0.65</v>
      </c>
      <c r="CG23" s="13">
        <v>0.75</v>
      </c>
      <c r="CH23" s="13">
        <v>0.75</v>
      </c>
    </row>
    <row r="24" spans="1:86" s="17" customFormat="1" ht="18" outlineLevel="1" x14ac:dyDescent="0.55000000000000004">
      <c r="A24" s="288"/>
      <c r="B24" s="284"/>
      <c r="C24" s="245"/>
      <c r="D24" s="66">
        <v>0.33333333333333298</v>
      </c>
      <c r="E24" s="361"/>
      <c r="F24" s="361"/>
      <c r="G24" s="361"/>
      <c r="H24" s="361"/>
      <c r="I24" s="361"/>
      <c r="J24" s="361"/>
      <c r="K24" s="361"/>
      <c r="P24" s="60"/>
      <c r="Q24" s="66">
        <v>0.33333333333333298</v>
      </c>
      <c r="R24" s="361"/>
      <c r="S24" s="361"/>
      <c r="T24" s="361"/>
      <c r="U24" s="361"/>
      <c r="V24" s="361"/>
      <c r="W24" s="361"/>
      <c r="X24" s="361"/>
      <c r="AC24" s="60"/>
      <c r="AD24" s="66">
        <v>0.33333333333333298</v>
      </c>
      <c r="AE24" s="86" t="str">
        <f t="shared" si="12"/>
        <v/>
      </c>
      <c r="AF24" s="86" t="str">
        <f t="shared" si="0"/>
        <v/>
      </c>
      <c r="AG24" s="86" t="str">
        <f t="shared" si="1"/>
        <v/>
      </c>
      <c r="AH24" s="86" t="str">
        <f t="shared" si="2"/>
        <v/>
      </c>
      <c r="AI24" s="86" t="str">
        <f t="shared" si="3"/>
        <v/>
      </c>
      <c r="AJ24" s="86" t="str">
        <f t="shared" si="4"/>
        <v/>
      </c>
      <c r="AK24" s="86" t="str">
        <f t="shared" si="5"/>
        <v/>
      </c>
      <c r="AN24" s="77">
        <v>0.33333333333333298</v>
      </c>
      <c r="AO24" s="85" t="str">
        <f t="shared" si="13"/>
        <v/>
      </c>
      <c r="AP24" s="85" t="str">
        <f t="shared" si="6"/>
        <v/>
      </c>
      <c r="AQ24" s="85" t="str">
        <f t="shared" si="7"/>
        <v/>
      </c>
      <c r="AR24" s="85" t="str">
        <f t="shared" si="8"/>
        <v/>
      </c>
      <c r="AS24" s="85" t="str">
        <f t="shared" si="9"/>
        <v/>
      </c>
      <c r="AT24" s="85" t="str">
        <f t="shared" si="10"/>
        <v/>
      </c>
      <c r="AU24" s="85" t="str">
        <f t="shared" si="11"/>
        <v/>
      </c>
      <c r="BE24" s="66">
        <v>0.33333333333333298</v>
      </c>
      <c r="BF24" s="80">
        <v>1</v>
      </c>
      <c r="BG24" s="80">
        <v>1</v>
      </c>
      <c r="BH24" s="80">
        <v>1</v>
      </c>
      <c r="BI24" s="80">
        <v>1</v>
      </c>
      <c r="BJ24" s="80">
        <v>1</v>
      </c>
      <c r="BK24" s="79">
        <v>1.05</v>
      </c>
      <c r="BL24" s="79">
        <v>1.05</v>
      </c>
      <c r="BO24" s="20"/>
      <c r="BP24" s="20"/>
      <c r="BR24" s="22">
        <v>0.33333333333333298</v>
      </c>
      <c r="BS24" s="25">
        <v>0</v>
      </c>
      <c r="BT24" s="25">
        <v>0</v>
      </c>
      <c r="BU24" s="25">
        <v>0</v>
      </c>
      <c r="BV24" s="25">
        <v>0</v>
      </c>
      <c r="BW24" s="25">
        <v>0</v>
      </c>
      <c r="BX24" s="25">
        <v>0.55000000000000004</v>
      </c>
      <c r="BY24" s="25">
        <v>0.55000000000000004</v>
      </c>
      <c r="BZ24" s="20"/>
      <c r="CA24" s="22">
        <v>0.33333333333333298</v>
      </c>
      <c r="CB24" s="14">
        <v>0</v>
      </c>
      <c r="CC24" s="14">
        <v>0</v>
      </c>
      <c r="CD24" s="14">
        <v>0</v>
      </c>
      <c r="CE24" s="14">
        <v>0</v>
      </c>
      <c r="CF24" s="14">
        <v>0</v>
      </c>
      <c r="CG24" s="14">
        <v>0.55000000000000004</v>
      </c>
      <c r="CH24" s="14">
        <v>0.55000000000000004</v>
      </c>
    </row>
    <row r="25" spans="1:86" s="17" customFormat="1" outlineLevel="1" x14ac:dyDescent="0.45">
      <c r="A25" s="288"/>
      <c r="B25" s="284"/>
      <c r="C25" s="245"/>
      <c r="D25" s="67">
        <v>0.35416666666666702</v>
      </c>
      <c r="E25" s="361"/>
      <c r="F25" s="361"/>
      <c r="G25" s="361"/>
      <c r="H25" s="361"/>
      <c r="I25" s="361"/>
      <c r="J25" s="361"/>
      <c r="K25" s="361"/>
      <c r="P25" s="60"/>
      <c r="Q25" s="67">
        <v>0.35416666666666702</v>
      </c>
      <c r="R25" s="361"/>
      <c r="S25" s="361"/>
      <c r="T25" s="361"/>
      <c r="U25" s="361"/>
      <c r="V25" s="361"/>
      <c r="W25" s="361"/>
      <c r="X25" s="361"/>
      <c r="AC25" s="60"/>
      <c r="AD25" s="67">
        <v>0.35416666666666702</v>
      </c>
      <c r="AE25" s="86" t="str">
        <f t="shared" si="12"/>
        <v/>
      </c>
      <c r="AF25" s="86" t="str">
        <f t="shared" si="0"/>
        <v/>
      </c>
      <c r="AG25" s="86" t="str">
        <f t="shared" si="1"/>
        <v/>
      </c>
      <c r="AH25" s="86" t="str">
        <f t="shared" si="2"/>
        <v/>
      </c>
      <c r="AI25" s="86" t="str">
        <f t="shared" si="3"/>
        <v/>
      </c>
      <c r="AJ25" s="86" t="str">
        <f t="shared" si="4"/>
        <v/>
      </c>
      <c r="AK25" s="86" t="str">
        <f t="shared" si="5"/>
        <v/>
      </c>
      <c r="AN25" s="78">
        <v>0.35416666666666702</v>
      </c>
      <c r="AO25" s="85" t="str">
        <f t="shared" si="13"/>
        <v/>
      </c>
      <c r="AP25" s="85" t="str">
        <f t="shared" si="6"/>
        <v/>
      </c>
      <c r="AQ25" s="85" t="str">
        <f t="shared" si="7"/>
        <v/>
      </c>
      <c r="AR25" s="85" t="str">
        <f t="shared" si="8"/>
        <v/>
      </c>
      <c r="AS25" s="85" t="str">
        <f t="shared" si="9"/>
        <v/>
      </c>
      <c r="AT25" s="85" t="str">
        <f t="shared" si="10"/>
        <v/>
      </c>
      <c r="AU25" s="85" t="str">
        <f t="shared" si="11"/>
        <v/>
      </c>
      <c r="BE25" s="67">
        <v>0.35416666666666702</v>
      </c>
      <c r="BF25" s="80">
        <v>1</v>
      </c>
      <c r="BG25" s="80">
        <v>1</v>
      </c>
      <c r="BH25" s="80">
        <v>1</v>
      </c>
      <c r="BI25" s="80">
        <v>1</v>
      </c>
      <c r="BJ25" s="80">
        <v>1</v>
      </c>
      <c r="BK25" s="79">
        <v>1.05</v>
      </c>
      <c r="BL25" s="79">
        <v>1.05</v>
      </c>
      <c r="BO25" s="20"/>
      <c r="BP25" s="20"/>
      <c r="BR25" s="23">
        <v>0.35416666666666702</v>
      </c>
      <c r="BS25" s="25">
        <v>0</v>
      </c>
      <c r="BT25" s="25">
        <v>0</v>
      </c>
      <c r="BU25" s="25">
        <v>0</v>
      </c>
      <c r="BV25" s="25">
        <v>0</v>
      </c>
      <c r="BW25" s="25">
        <v>0</v>
      </c>
      <c r="BX25" s="25">
        <v>0.55000000000000004</v>
      </c>
      <c r="BY25" s="25">
        <v>0.55000000000000004</v>
      </c>
      <c r="BZ25" s="20"/>
      <c r="CA25" s="23">
        <v>0.35416666666666702</v>
      </c>
      <c r="CB25" s="14">
        <v>0</v>
      </c>
      <c r="CC25" s="14">
        <v>0</v>
      </c>
      <c r="CD25" s="14">
        <v>0</v>
      </c>
      <c r="CE25" s="14">
        <v>0</v>
      </c>
      <c r="CF25" s="14">
        <v>0</v>
      </c>
      <c r="CG25" s="14">
        <v>0.55000000000000004</v>
      </c>
      <c r="CH25" s="14">
        <v>0.55000000000000004</v>
      </c>
    </row>
    <row r="26" spans="1:86" s="17" customFormat="1" outlineLevel="1" x14ac:dyDescent="0.45">
      <c r="A26" s="288"/>
      <c r="B26" s="284"/>
      <c r="C26" s="245"/>
      <c r="D26" s="67">
        <v>0.375</v>
      </c>
      <c r="E26" s="361"/>
      <c r="F26" s="361"/>
      <c r="G26" s="361"/>
      <c r="H26" s="361"/>
      <c r="I26" s="361"/>
      <c r="J26" s="361"/>
      <c r="K26" s="361"/>
      <c r="P26" s="60"/>
      <c r="Q26" s="67">
        <v>0.375</v>
      </c>
      <c r="R26" s="361"/>
      <c r="S26" s="361"/>
      <c r="T26" s="361"/>
      <c r="U26" s="361"/>
      <c r="V26" s="361"/>
      <c r="W26" s="361"/>
      <c r="X26" s="361"/>
      <c r="AC26" s="60"/>
      <c r="AD26" s="67">
        <v>0.375</v>
      </c>
      <c r="AE26" s="86" t="str">
        <f t="shared" si="12"/>
        <v/>
      </c>
      <c r="AF26" s="86" t="str">
        <f t="shared" si="0"/>
        <v/>
      </c>
      <c r="AG26" s="86" t="str">
        <f t="shared" si="1"/>
        <v/>
      </c>
      <c r="AH26" s="86" t="str">
        <f t="shared" si="2"/>
        <v/>
      </c>
      <c r="AI26" s="86" t="str">
        <f t="shared" si="3"/>
        <v/>
      </c>
      <c r="AJ26" s="86" t="str">
        <f t="shared" si="4"/>
        <v/>
      </c>
      <c r="AK26" s="86" t="str">
        <f t="shared" si="5"/>
        <v/>
      </c>
      <c r="AN26" s="78">
        <v>0.375</v>
      </c>
      <c r="AO26" s="85" t="str">
        <f t="shared" si="13"/>
        <v/>
      </c>
      <c r="AP26" s="85" t="str">
        <f t="shared" si="6"/>
        <v/>
      </c>
      <c r="AQ26" s="85" t="str">
        <f t="shared" si="7"/>
        <v/>
      </c>
      <c r="AR26" s="85" t="str">
        <f t="shared" si="8"/>
        <v/>
      </c>
      <c r="AS26" s="85" t="str">
        <f t="shared" si="9"/>
        <v/>
      </c>
      <c r="AT26" s="85" t="str">
        <f t="shared" si="10"/>
        <v/>
      </c>
      <c r="AU26" s="85" t="str">
        <f t="shared" si="11"/>
        <v/>
      </c>
      <c r="BE26" s="67">
        <v>0.375</v>
      </c>
      <c r="BF26" s="80">
        <v>1</v>
      </c>
      <c r="BG26" s="80">
        <v>1</v>
      </c>
      <c r="BH26" s="80">
        <v>1</v>
      </c>
      <c r="BI26" s="80">
        <v>1</v>
      </c>
      <c r="BJ26" s="80">
        <v>1</v>
      </c>
      <c r="BK26" s="79">
        <v>1.05</v>
      </c>
      <c r="BL26" s="79">
        <v>1.05</v>
      </c>
      <c r="BO26" s="20"/>
      <c r="BP26" s="20"/>
      <c r="BR26" s="23">
        <v>0.375</v>
      </c>
      <c r="BS26" s="25">
        <v>0</v>
      </c>
      <c r="BT26" s="25">
        <v>0</v>
      </c>
      <c r="BU26" s="25">
        <v>0</v>
      </c>
      <c r="BV26" s="25">
        <v>0</v>
      </c>
      <c r="BW26" s="25">
        <v>0</v>
      </c>
      <c r="BX26" s="25">
        <v>0.55000000000000004</v>
      </c>
      <c r="BY26" s="25">
        <v>0.55000000000000004</v>
      </c>
      <c r="BZ26" s="20"/>
      <c r="CA26" s="23">
        <v>0.375</v>
      </c>
      <c r="CB26" s="14">
        <v>0</v>
      </c>
      <c r="CC26" s="14">
        <v>0</v>
      </c>
      <c r="CD26" s="14">
        <v>0</v>
      </c>
      <c r="CE26" s="14">
        <v>0</v>
      </c>
      <c r="CF26" s="14">
        <v>0</v>
      </c>
      <c r="CG26" s="14">
        <v>0.55000000000000004</v>
      </c>
      <c r="CH26" s="14">
        <v>0.55000000000000004</v>
      </c>
    </row>
    <row r="27" spans="1:86" s="17" customFormat="1" outlineLevel="1" x14ac:dyDescent="0.45">
      <c r="A27" s="288"/>
      <c r="B27" s="284"/>
      <c r="C27" s="245"/>
      <c r="D27" s="67">
        <v>0.39583333333333298</v>
      </c>
      <c r="E27" s="361"/>
      <c r="F27" s="361"/>
      <c r="G27" s="361"/>
      <c r="H27" s="361"/>
      <c r="I27" s="361"/>
      <c r="J27" s="361"/>
      <c r="K27" s="361"/>
      <c r="P27" s="60"/>
      <c r="Q27" s="67">
        <v>0.39583333333333298</v>
      </c>
      <c r="R27" s="361"/>
      <c r="S27" s="361"/>
      <c r="T27" s="361"/>
      <c r="U27" s="361"/>
      <c r="V27" s="361"/>
      <c r="W27" s="361"/>
      <c r="X27" s="361"/>
      <c r="AC27" s="60"/>
      <c r="AD27" s="67">
        <v>0.39583333333333298</v>
      </c>
      <c r="AE27" s="86" t="str">
        <f t="shared" si="12"/>
        <v/>
      </c>
      <c r="AF27" s="86" t="str">
        <f t="shared" si="0"/>
        <v/>
      </c>
      <c r="AG27" s="86" t="str">
        <f t="shared" si="1"/>
        <v/>
      </c>
      <c r="AH27" s="86" t="str">
        <f t="shared" si="2"/>
        <v/>
      </c>
      <c r="AI27" s="86" t="str">
        <f t="shared" si="3"/>
        <v/>
      </c>
      <c r="AJ27" s="86" t="str">
        <f t="shared" si="4"/>
        <v/>
      </c>
      <c r="AK27" s="86" t="str">
        <f t="shared" si="5"/>
        <v/>
      </c>
      <c r="AN27" s="78">
        <v>0.39583333333333298</v>
      </c>
      <c r="AO27" s="85" t="str">
        <f t="shared" si="13"/>
        <v/>
      </c>
      <c r="AP27" s="85" t="str">
        <f t="shared" si="6"/>
        <v/>
      </c>
      <c r="AQ27" s="85" t="str">
        <f t="shared" si="7"/>
        <v/>
      </c>
      <c r="AR27" s="85" t="str">
        <f t="shared" si="8"/>
        <v/>
      </c>
      <c r="AS27" s="85" t="str">
        <f t="shared" si="9"/>
        <v/>
      </c>
      <c r="AT27" s="85" t="str">
        <f t="shared" si="10"/>
        <v/>
      </c>
      <c r="AU27" s="85" t="str">
        <f t="shared" si="11"/>
        <v/>
      </c>
      <c r="BE27" s="67">
        <v>0.39583333333333298</v>
      </c>
      <c r="BF27" s="80">
        <v>1</v>
      </c>
      <c r="BG27" s="80">
        <v>1</v>
      </c>
      <c r="BH27" s="80">
        <v>1</v>
      </c>
      <c r="BI27" s="80">
        <v>1</v>
      </c>
      <c r="BJ27" s="80">
        <v>1</v>
      </c>
      <c r="BK27" s="79">
        <v>1.05</v>
      </c>
      <c r="BL27" s="79">
        <v>1.05</v>
      </c>
      <c r="BO27" s="20"/>
      <c r="BP27" s="20"/>
      <c r="BR27" s="23">
        <v>0.39583333333333298</v>
      </c>
      <c r="BS27" s="25">
        <v>0</v>
      </c>
      <c r="BT27" s="25">
        <v>0</v>
      </c>
      <c r="BU27" s="25">
        <v>0</v>
      </c>
      <c r="BV27" s="25">
        <v>0</v>
      </c>
      <c r="BW27" s="25">
        <v>0</v>
      </c>
      <c r="BX27" s="25">
        <v>0.55000000000000004</v>
      </c>
      <c r="BY27" s="25">
        <v>0.55000000000000004</v>
      </c>
      <c r="BZ27" s="20"/>
      <c r="CA27" s="23">
        <v>0.39583333333333298</v>
      </c>
      <c r="CB27" s="14">
        <v>0</v>
      </c>
      <c r="CC27" s="14">
        <v>0</v>
      </c>
      <c r="CD27" s="14">
        <v>0</v>
      </c>
      <c r="CE27" s="14">
        <v>0</v>
      </c>
      <c r="CF27" s="14">
        <v>0</v>
      </c>
      <c r="CG27" s="14">
        <v>0.55000000000000004</v>
      </c>
      <c r="CH27" s="14">
        <v>0.55000000000000004</v>
      </c>
    </row>
    <row r="28" spans="1:86" s="17" customFormat="1" outlineLevel="1" x14ac:dyDescent="0.45">
      <c r="A28" s="288"/>
      <c r="B28" s="284"/>
      <c r="C28" s="245"/>
      <c r="D28" s="67">
        <v>0.41666666666666702</v>
      </c>
      <c r="E28" s="361"/>
      <c r="F28" s="361"/>
      <c r="G28" s="361"/>
      <c r="H28" s="361"/>
      <c r="I28" s="361"/>
      <c r="J28" s="361"/>
      <c r="K28" s="361"/>
      <c r="P28" s="60"/>
      <c r="Q28" s="67">
        <v>0.41666666666666702</v>
      </c>
      <c r="R28" s="361"/>
      <c r="S28" s="361"/>
      <c r="T28" s="361"/>
      <c r="U28" s="361"/>
      <c r="V28" s="361"/>
      <c r="W28" s="361"/>
      <c r="X28" s="361"/>
      <c r="AC28" s="60"/>
      <c r="AD28" s="67">
        <v>0.41666666666666702</v>
      </c>
      <c r="AE28" s="86" t="str">
        <f t="shared" si="12"/>
        <v/>
      </c>
      <c r="AF28" s="86" t="str">
        <f t="shared" si="0"/>
        <v/>
      </c>
      <c r="AG28" s="86" t="str">
        <f t="shared" si="1"/>
        <v/>
      </c>
      <c r="AH28" s="86" t="str">
        <f t="shared" si="2"/>
        <v/>
      </c>
      <c r="AI28" s="86" t="str">
        <f t="shared" si="3"/>
        <v/>
      </c>
      <c r="AJ28" s="86" t="str">
        <f t="shared" si="4"/>
        <v/>
      </c>
      <c r="AK28" s="86" t="str">
        <f t="shared" si="5"/>
        <v/>
      </c>
      <c r="AN28" s="78">
        <v>0.41666666666666702</v>
      </c>
      <c r="AO28" s="85" t="str">
        <f t="shared" si="13"/>
        <v/>
      </c>
      <c r="AP28" s="85" t="str">
        <f t="shared" si="6"/>
        <v/>
      </c>
      <c r="AQ28" s="85" t="str">
        <f t="shared" si="7"/>
        <v/>
      </c>
      <c r="AR28" s="85" t="str">
        <f t="shared" si="8"/>
        <v/>
      </c>
      <c r="AS28" s="85" t="str">
        <f t="shared" si="9"/>
        <v/>
      </c>
      <c r="AT28" s="85" t="str">
        <f t="shared" si="10"/>
        <v/>
      </c>
      <c r="AU28" s="85" t="str">
        <f t="shared" si="11"/>
        <v/>
      </c>
      <c r="BE28" s="67">
        <v>0.41666666666666702</v>
      </c>
      <c r="BF28" s="80">
        <v>1</v>
      </c>
      <c r="BG28" s="80">
        <v>1</v>
      </c>
      <c r="BH28" s="80">
        <v>1</v>
      </c>
      <c r="BI28" s="80">
        <v>1</v>
      </c>
      <c r="BJ28" s="80">
        <v>1</v>
      </c>
      <c r="BK28" s="79">
        <v>1.05</v>
      </c>
      <c r="BL28" s="79">
        <v>1.05</v>
      </c>
      <c r="BO28" s="20"/>
      <c r="BP28" s="20"/>
      <c r="BR28" s="23">
        <v>0.41666666666666702</v>
      </c>
      <c r="BS28" s="25">
        <v>0</v>
      </c>
      <c r="BT28" s="25">
        <v>0</v>
      </c>
      <c r="BU28" s="25">
        <v>0</v>
      </c>
      <c r="BV28" s="25">
        <v>0</v>
      </c>
      <c r="BW28" s="25">
        <v>0</v>
      </c>
      <c r="BX28" s="25">
        <v>0.55000000000000004</v>
      </c>
      <c r="BY28" s="25">
        <v>0.55000000000000004</v>
      </c>
      <c r="BZ28" s="20"/>
      <c r="CA28" s="23">
        <v>0.41666666666666702</v>
      </c>
      <c r="CB28" s="14">
        <v>0</v>
      </c>
      <c r="CC28" s="14">
        <v>0</v>
      </c>
      <c r="CD28" s="14">
        <v>0</v>
      </c>
      <c r="CE28" s="14">
        <v>0</v>
      </c>
      <c r="CF28" s="14">
        <v>0</v>
      </c>
      <c r="CG28" s="14">
        <v>0.55000000000000004</v>
      </c>
      <c r="CH28" s="14">
        <v>0.55000000000000004</v>
      </c>
    </row>
    <row r="29" spans="1:86" s="17" customFormat="1" outlineLevel="1" x14ac:dyDescent="0.45">
      <c r="A29" s="288"/>
      <c r="B29" s="284"/>
      <c r="C29" s="245"/>
      <c r="D29" s="67">
        <v>0.4375</v>
      </c>
      <c r="E29" s="361"/>
      <c r="F29" s="361"/>
      <c r="G29" s="361"/>
      <c r="H29" s="361"/>
      <c r="I29" s="361"/>
      <c r="J29" s="361"/>
      <c r="K29" s="361"/>
      <c r="P29" s="60"/>
      <c r="Q29" s="67">
        <v>0.4375</v>
      </c>
      <c r="R29" s="361"/>
      <c r="S29" s="361"/>
      <c r="T29" s="361"/>
      <c r="U29" s="361"/>
      <c r="V29" s="361"/>
      <c r="W29" s="361"/>
      <c r="X29" s="361"/>
      <c r="AC29" s="60"/>
      <c r="AD29" s="67">
        <v>0.4375</v>
      </c>
      <c r="AE29" s="86" t="str">
        <f t="shared" si="12"/>
        <v/>
      </c>
      <c r="AF29" s="86" t="str">
        <f t="shared" si="0"/>
        <v/>
      </c>
      <c r="AG29" s="86" t="str">
        <f t="shared" si="1"/>
        <v/>
      </c>
      <c r="AH29" s="86" t="str">
        <f t="shared" si="2"/>
        <v/>
      </c>
      <c r="AI29" s="86" t="str">
        <f t="shared" si="3"/>
        <v/>
      </c>
      <c r="AJ29" s="86" t="str">
        <f t="shared" si="4"/>
        <v/>
      </c>
      <c r="AK29" s="86" t="str">
        <f t="shared" si="5"/>
        <v/>
      </c>
      <c r="AN29" s="78">
        <v>0.4375</v>
      </c>
      <c r="AO29" s="85" t="str">
        <f t="shared" si="13"/>
        <v/>
      </c>
      <c r="AP29" s="85" t="str">
        <f t="shared" si="6"/>
        <v/>
      </c>
      <c r="AQ29" s="85" t="str">
        <f t="shared" si="7"/>
        <v/>
      </c>
      <c r="AR29" s="85" t="str">
        <f t="shared" si="8"/>
        <v/>
      </c>
      <c r="AS29" s="85" t="str">
        <f t="shared" si="9"/>
        <v/>
      </c>
      <c r="AT29" s="85" t="str">
        <f t="shared" si="10"/>
        <v/>
      </c>
      <c r="AU29" s="85" t="str">
        <f t="shared" si="11"/>
        <v/>
      </c>
      <c r="BE29" s="67">
        <v>0.4375</v>
      </c>
      <c r="BF29" s="80">
        <v>1</v>
      </c>
      <c r="BG29" s="80">
        <v>1</v>
      </c>
      <c r="BH29" s="80">
        <v>1</v>
      </c>
      <c r="BI29" s="80">
        <v>1</v>
      </c>
      <c r="BJ29" s="80">
        <v>1</v>
      </c>
      <c r="BK29" s="79">
        <v>1.05</v>
      </c>
      <c r="BL29" s="79">
        <v>1.05</v>
      </c>
      <c r="BO29" s="20"/>
      <c r="BP29" s="20"/>
      <c r="BR29" s="23">
        <v>0.4375</v>
      </c>
      <c r="BS29" s="25">
        <v>0</v>
      </c>
      <c r="BT29" s="25">
        <v>0</v>
      </c>
      <c r="BU29" s="25">
        <v>0</v>
      </c>
      <c r="BV29" s="25">
        <v>0</v>
      </c>
      <c r="BW29" s="25">
        <v>0</v>
      </c>
      <c r="BX29" s="25">
        <v>0.55000000000000004</v>
      </c>
      <c r="BY29" s="25">
        <v>0.55000000000000004</v>
      </c>
      <c r="BZ29" s="20"/>
      <c r="CA29" s="23">
        <v>0.4375</v>
      </c>
      <c r="CB29" s="14">
        <v>0</v>
      </c>
      <c r="CC29" s="14">
        <v>0</v>
      </c>
      <c r="CD29" s="14">
        <v>0</v>
      </c>
      <c r="CE29" s="14">
        <v>0</v>
      </c>
      <c r="CF29" s="14">
        <v>0</v>
      </c>
      <c r="CG29" s="14">
        <v>0.55000000000000004</v>
      </c>
      <c r="CH29" s="14">
        <v>0.55000000000000004</v>
      </c>
    </row>
    <row r="30" spans="1:86" s="17" customFormat="1" outlineLevel="1" x14ac:dyDescent="0.45">
      <c r="A30" s="288"/>
      <c r="B30" s="284"/>
      <c r="C30" s="245"/>
      <c r="D30" s="67">
        <v>0.45833333333333298</v>
      </c>
      <c r="E30" s="361"/>
      <c r="F30" s="361"/>
      <c r="G30" s="361"/>
      <c r="H30" s="361"/>
      <c r="I30" s="361"/>
      <c r="J30" s="361"/>
      <c r="K30" s="361"/>
      <c r="P30" s="60"/>
      <c r="Q30" s="67">
        <v>0.45833333333333298</v>
      </c>
      <c r="R30" s="361"/>
      <c r="S30" s="361"/>
      <c r="T30" s="361"/>
      <c r="U30" s="361"/>
      <c r="V30" s="361"/>
      <c r="W30" s="361"/>
      <c r="X30" s="361"/>
      <c r="AC30" s="60"/>
      <c r="AD30" s="67">
        <v>0.45833333333333298</v>
      </c>
      <c r="AE30" s="86" t="str">
        <f t="shared" si="12"/>
        <v/>
      </c>
      <c r="AF30" s="86" t="str">
        <f t="shared" si="0"/>
        <v/>
      </c>
      <c r="AG30" s="86" t="str">
        <f t="shared" si="1"/>
        <v/>
      </c>
      <c r="AH30" s="86" t="str">
        <f t="shared" si="2"/>
        <v/>
      </c>
      <c r="AI30" s="86" t="str">
        <f t="shared" si="3"/>
        <v/>
      </c>
      <c r="AJ30" s="86" t="str">
        <f t="shared" si="4"/>
        <v/>
      </c>
      <c r="AK30" s="86" t="str">
        <f t="shared" si="5"/>
        <v/>
      </c>
      <c r="AN30" s="78">
        <v>0.45833333333333298</v>
      </c>
      <c r="AO30" s="85" t="str">
        <f t="shared" si="13"/>
        <v/>
      </c>
      <c r="AP30" s="85" t="str">
        <f t="shared" si="6"/>
        <v/>
      </c>
      <c r="AQ30" s="85" t="str">
        <f t="shared" si="7"/>
        <v/>
      </c>
      <c r="AR30" s="85" t="str">
        <f t="shared" si="8"/>
        <v/>
      </c>
      <c r="AS30" s="85" t="str">
        <f t="shared" si="9"/>
        <v/>
      </c>
      <c r="AT30" s="85" t="str">
        <f t="shared" si="10"/>
        <v/>
      </c>
      <c r="AU30" s="85" t="str">
        <f t="shared" si="11"/>
        <v/>
      </c>
      <c r="BE30" s="67">
        <v>0.45833333333333298</v>
      </c>
      <c r="BF30" s="80">
        <v>1</v>
      </c>
      <c r="BG30" s="80">
        <v>1</v>
      </c>
      <c r="BH30" s="80">
        <v>1</v>
      </c>
      <c r="BI30" s="80">
        <v>1</v>
      </c>
      <c r="BJ30" s="80">
        <v>1</v>
      </c>
      <c r="BK30" s="79">
        <v>1.05</v>
      </c>
      <c r="BL30" s="79">
        <v>1.05</v>
      </c>
      <c r="BO30" s="20"/>
      <c r="BP30" s="20"/>
      <c r="BR30" s="23">
        <v>0.45833333333333298</v>
      </c>
      <c r="BS30" s="25">
        <v>0</v>
      </c>
      <c r="BT30" s="25">
        <v>0</v>
      </c>
      <c r="BU30" s="25">
        <v>0</v>
      </c>
      <c r="BV30" s="25">
        <v>0</v>
      </c>
      <c r="BW30" s="25">
        <v>0</v>
      </c>
      <c r="BX30" s="25">
        <v>0.55000000000000004</v>
      </c>
      <c r="BY30" s="25">
        <v>0.55000000000000004</v>
      </c>
      <c r="BZ30" s="20"/>
      <c r="CA30" s="23">
        <v>0.45833333333333298</v>
      </c>
      <c r="CB30" s="14">
        <v>0</v>
      </c>
      <c r="CC30" s="14">
        <v>0</v>
      </c>
      <c r="CD30" s="14">
        <v>0</v>
      </c>
      <c r="CE30" s="14">
        <v>0</v>
      </c>
      <c r="CF30" s="14">
        <v>0</v>
      </c>
      <c r="CG30" s="14">
        <v>0.55000000000000004</v>
      </c>
      <c r="CH30" s="14">
        <v>0.55000000000000004</v>
      </c>
    </row>
    <row r="31" spans="1:86" s="17" customFormat="1" outlineLevel="1" x14ac:dyDescent="0.45">
      <c r="A31" s="288"/>
      <c r="B31" s="284"/>
      <c r="C31" s="245"/>
      <c r="D31" s="67">
        <v>0.47916666666666702</v>
      </c>
      <c r="E31" s="361"/>
      <c r="F31" s="361"/>
      <c r="G31" s="361"/>
      <c r="H31" s="361"/>
      <c r="I31" s="361"/>
      <c r="J31" s="361"/>
      <c r="K31" s="361"/>
      <c r="P31" s="60"/>
      <c r="Q31" s="67">
        <v>0.47916666666666702</v>
      </c>
      <c r="R31" s="361"/>
      <c r="S31" s="361"/>
      <c r="T31" s="361"/>
      <c r="U31" s="361"/>
      <c r="V31" s="361"/>
      <c r="W31" s="361"/>
      <c r="X31" s="361"/>
      <c r="AC31" s="60"/>
      <c r="AD31" s="67">
        <v>0.47916666666666702</v>
      </c>
      <c r="AE31" s="86" t="str">
        <f t="shared" si="12"/>
        <v/>
      </c>
      <c r="AF31" s="86" t="str">
        <f t="shared" si="0"/>
        <v/>
      </c>
      <c r="AG31" s="86" t="str">
        <f t="shared" si="1"/>
        <v/>
      </c>
      <c r="AH31" s="86" t="str">
        <f t="shared" si="2"/>
        <v/>
      </c>
      <c r="AI31" s="86" t="str">
        <f t="shared" si="3"/>
        <v/>
      </c>
      <c r="AJ31" s="86" t="str">
        <f t="shared" si="4"/>
        <v/>
      </c>
      <c r="AK31" s="86" t="str">
        <f t="shared" si="5"/>
        <v/>
      </c>
      <c r="AN31" s="78">
        <v>0.47916666666666702</v>
      </c>
      <c r="AO31" s="85" t="str">
        <f t="shared" si="13"/>
        <v/>
      </c>
      <c r="AP31" s="85" t="str">
        <f t="shared" si="6"/>
        <v/>
      </c>
      <c r="AQ31" s="85" t="str">
        <f t="shared" si="7"/>
        <v/>
      </c>
      <c r="AR31" s="85" t="str">
        <f t="shared" si="8"/>
        <v/>
      </c>
      <c r="AS31" s="85" t="str">
        <f t="shared" si="9"/>
        <v/>
      </c>
      <c r="AT31" s="85" t="str">
        <f t="shared" si="10"/>
        <v/>
      </c>
      <c r="AU31" s="85" t="str">
        <f t="shared" si="11"/>
        <v/>
      </c>
      <c r="BE31" s="67">
        <v>0.47916666666666702</v>
      </c>
      <c r="BF31" s="80">
        <v>1</v>
      </c>
      <c r="BG31" s="80">
        <v>1</v>
      </c>
      <c r="BH31" s="80">
        <v>1</v>
      </c>
      <c r="BI31" s="80">
        <v>1</v>
      </c>
      <c r="BJ31" s="80">
        <v>1</v>
      </c>
      <c r="BK31" s="79">
        <v>1.05</v>
      </c>
      <c r="BL31" s="79">
        <v>1.05</v>
      </c>
      <c r="BO31" s="20"/>
      <c r="BP31" s="20"/>
      <c r="BR31" s="23">
        <v>0.47916666666666702</v>
      </c>
      <c r="BS31" s="25">
        <v>0</v>
      </c>
      <c r="BT31" s="25">
        <v>0</v>
      </c>
      <c r="BU31" s="25">
        <v>0</v>
      </c>
      <c r="BV31" s="25">
        <v>0</v>
      </c>
      <c r="BW31" s="25">
        <v>0</v>
      </c>
      <c r="BX31" s="25">
        <v>0.55000000000000004</v>
      </c>
      <c r="BY31" s="25">
        <v>0.55000000000000004</v>
      </c>
      <c r="BZ31" s="20"/>
      <c r="CA31" s="23">
        <v>0.47916666666666702</v>
      </c>
      <c r="CB31" s="14">
        <v>0</v>
      </c>
      <c r="CC31" s="14">
        <v>0</v>
      </c>
      <c r="CD31" s="14">
        <v>0</v>
      </c>
      <c r="CE31" s="14">
        <v>0</v>
      </c>
      <c r="CF31" s="14">
        <v>0</v>
      </c>
      <c r="CG31" s="14">
        <v>0.55000000000000004</v>
      </c>
      <c r="CH31" s="14">
        <v>0.55000000000000004</v>
      </c>
    </row>
    <row r="32" spans="1:86" s="17" customFormat="1" outlineLevel="1" x14ac:dyDescent="0.45">
      <c r="A32" s="288"/>
      <c r="B32" s="284"/>
      <c r="C32" s="245"/>
      <c r="D32" s="67">
        <v>0.5</v>
      </c>
      <c r="E32" s="361"/>
      <c r="F32" s="361"/>
      <c r="G32" s="361"/>
      <c r="H32" s="361"/>
      <c r="I32" s="361"/>
      <c r="J32" s="361"/>
      <c r="K32" s="361"/>
      <c r="P32" s="60"/>
      <c r="Q32" s="67">
        <v>0.5</v>
      </c>
      <c r="R32" s="361"/>
      <c r="S32" s="361"/>
      <c r="T32" s="361"/>
      <c r="U32" s="361"/>
      <c r="V32" s="361"/>
      <c r="W32" s="361"/>
      <c r="X32" s="361"/>
      <c r="AC32" s="60"/>
      <c r="AD32" s="67">
        <v>0.5</v>
      </c>
      <c r="AE32" s="86" t="str">
        <f t="shared" si="12"/>
        <v/>
      </c>
      <c r="AF32" s="86" t="str">
        <f t="shared" si="0"/>
        <v/>
      </c>
      <c r="AG32" s="86" t="str">
        <f t="shared" si="1"/>
        <v/>
      </c>
      <c r="AH32" s="86" t="str">
        <f t="shared" si="2"/>
        <v/>
      </c>
      <c r="AI32" s="86" t="str">
        <f t="shared" si="3"/>
        <v/>
      </c>
      <c r="AJ32" s="86" t="str">
        <f t="shared" si="4"/>
        <v/>
      </c>
      <c r="AK32" s="86" t="str">
        <f t="shared" si="5"/>
        <v/>
      </c>
      <c r="AN32" s="78">
        <v>0.5</v>
      </c>
      <c r="AO32" s="85" t="str">
        <f t="shared" si="13"/>
        <v/>
      </c>
      <c r="AP32" s="85" t="str">
        <f t="shared" si="6"/>
        <v/>
      </c>
      <c r="AQ32" s="85" t="str">
        <f t="shared" si="7"/>
        <v/>
      </c>
      <c r="AR32" s="85" t="str">
        <f t="shared" si="8"/>
        <v/>
      </c>
      <c r="AS32" s="85" t="str">
        <f t="shared" si="9"/>
        <v/>
      </c>
      <c r="AT32" s="85" t="str">
        <f t="shared" si="10"/>
        <v/>
      </c>
      <c r="AU32" s="85" t="str">
        <f t="shared" si="11"/>
        <v/>
      </c>
      <c r="BE32" s="67">
        <v>0.5</v>
      </c>
      <c r="BF32" s="80">
        <v>1</v>
      </c>
      <c r="BG32" s="80">
        <v>1</v>
      </c>
      <c r="BH32" s="80">
        <v>1</v>
      </c>
      <c r="BI32" s="80">
        <v>1</v>
      </c>
      <c r="BJ32" s="80">
        <v>1</v>
      </c>
      <c r="BK32" s="79">
        <v>1.05</v>
      </c>
      <c r="BL32" s="79">
        <v>1.05</v>
      </c>
      <c r="BO32" s="20"/>
      <c r="BP32" s="20"/>
      <c r="BR32" s="23">
        <v>0.5</v>
      </c>
      <c r="BS32" s="25">
        <v>0</v>
      </c>
      <c r="BT32" s="25">
        <v>0</v>
      </c>
      <c r="BU32" s="25">
        <v>0</v>
      </c>
      <c r="BV32" s="25">
        <v>0</v>
      </c>
      <c r="BW32" s="25">
        <v>0</v>
      </c>
      <c r="BX32" s="25">
        <v>0.55000000000000004</v>
      </c>
      <c r="BY32" s="25">
        <v>0.55000000000000004</v>
      </c>
      <c r="BZ32" s="20"/>
      <c r="CA32" s="23">
        <v>0.5</v>
      </c>
      <c r="CB32" s="14">
        <v>0</v>
      </c>
      <c r="CC32" s="14">
        <v>0</v>
      </c>
      <c r="CD32" s="14">
        <v>0</v>
      </c>
      <c r="CE32" s="14">
        <v>0</v>
      </c>
      <c r="CF32" s="14">
        <v>0</v>
      </c>
      <c r="CG32" s="14">
        <v>0.55000000000000004</v>
      </c>
      <c r="CH32" s="14">
        <v>0.55000000000000004</v>
      </c>
    </row>
    <row r="33" spans="1:86" s="17" customFormat="1" outlineLevel="1" x14ac:dyDescent="0.45">
      <c r="A33" s="288"/>
      <c r="B33" s="284"/>
      <c r="C33" s="245"/>
      <c r="D33" s="67">
        <v>0.52083333333333304</v>
      </c>
      <c r="E33" s="361"/>
      <c r="F33" s="361"/>
      <c r="G33" s="361"/>
      <c r="H33" s="361"/>
      <c r="I33" s="361"/>
      <c r="J33" s="361"/>
      <c r="K33" s="361"/>
      <c r="P33" s="60"/>
      <c r="Q33" s="67">
        <v>0.52083333333333304</v>
      </c>
      <c r="R33" s="361"/>
      <c r="S33" s="361"/>
      <c r="T33" s="361"/>
      <c r="U33" s="361"/>
      <c r="V33" s="361"/>
      <c r="W33" s="361"/>
      <c r="X33" s="361"/>
      <c r="AC33" s="60"/>
      <c r="AD33" s="67">
        <v>0.52083333333333304</v>
      </c>
      <c r="AE33" s="86" t="str">
        <f t="shared" si="12"/>
        <v/>
      </c>
      <c r="AF33" s="86" t="str">
        <f t="shared" si="0"/>
        <v/>
      </c>
      <c r="AG33" s="86" t="str">
        <f t="shared" si="1"/>
        <v/>
      </c>
      <c r="AH33" s="86" t="str">
        <f t="shared" si="2"/>
        <v/>
      </c>
      <c r="AI33" s="86" t="str">
        <f t="shared" si="3"/>
        <v/>
      </c>
      <c r="AJ33" s="86" t="str">
        <f t="shared" si="4"/>
        <v/>
      </c>
      <c r="AK33" s="86" t="str">
        <f t="shared" si="5"/>
        <v/>
      </c>
      <c r="AN33" s="78">
        <v>0.52083333333333304</v>
      </c>
      <c r="AO33" s="85" t="str">
        <f t="shared" si="13"/>
        <v/>
      </c>
      <c r="AP33" s="85" t="str">
        <f t="shared" si="6"/>
        <v/>
      </c>
      <c r="AQ33" s="85" t="str">
        <f t="shared" si="7"/>
        <v/>
      </c>
      <c r="AR33" s="85" t="str">
        <f t="shared" si="8"/>
        <v/>
      </c>
      <c r="AS33" s="85" t="str">
        <f t="shared" si="9"/>
        <v/>
      </c>
      <c r="AT33" s="85" t="str">
        <f t="shared" si="10"/>
        <v/>
      </c>
      <c r="AU33" s="85" t="str">
        <f t="shared" si="11"/>
        <v/>
      </c>
      <c r="BE33" s="67">
        <v>0.52083333333333304</v>
      </c>
      <c r="BF33" s="80">
        <v>1</v>
      </c>
      <c r="BG33" s="80">
        <v>1</v>
      </c>
      <c r="BH33" s="80">
        <v>1</v>
      </c>
      <c r="BI33" s="80">
        <v>1</v>
      </c>
      <c r="BJ33" s="80">
        <v>1</v>
      </c>
      <c r="BK33" s="79">
        <v>1.05</v>
      </c>
      <c r="BL33" s="79">
        <v>1.05</v>
      </c>
      <c r="BO33" s="20"/>
      <c r="BP33" s="20"/>
      <c r="BR33" s="23">
        <v>0.52083333333333304</v>
      </c>
      <c r="BS33" s="25">
        <v>0</v>
      </c>
      <c r="BT33" s="25">
        <v>0</v>
      </c>
      <c r="BU33" s="25">
        <v>0</v>
      </c>
      <c r="BV33" s="25">
        <v>0</v>
      </c>
      <c r="BW33" s="25">
        <v>0</v>
      </c>
      <c r="BX33" s="25">
        <v>0.55000000000000004</v>
      </c>
      <c r="BY33" s="25">
        <v>0.55000000000000004</v>
      </c>
      <c r="BZ33" s="20"/>
      <c r="CA33" s="23">
        <v>0.52083333333333304</v>
      </c>
      <c r="CB33" s="14">
        <v>0</v>
      </c>
      <c r="CC33" s="14">
        <v>0</v>
      </c>
      <c r="CD33" s="14">
        <v>0</v>
      </c>
      <c r="CE33" s="14">
        <v>0</v>
      </c>
      <c r="CF33" s="14">
        <v>0</v>
      </c>
      <c r="CG33" s="14">
        <v>0.55000000000000004</v>
      </c>
      <c r="CH33" s="14">
        <v>0.55000000000000004</v>
      </c>
    </row>
    <row r="34" spans="1:86" s="17" customFormat="1" outlineLevel="1" x14ac:dyDescent="0.45">
      <c r="A34" s="288"/>
      <c r="B34" s="284"/>
      <c r="C34" s="245"/>
      <c r="D34" s="67">
        <v>0.54166666666666696</v>
      </c>
      <c r="E34" s="361"/>
      <c r="F34" s="361"/>
      <c r="G34" s="361"/>
      <c r="H34" s="361"/>
      <c r="I34" s="361"/>
      <c r="J34" s="361"/>
      <c r="K34" s="361"/>
      <c r="P34" s="60"/>
      <c r="Q34" s="67">
        <v>0.54166666666666696</v>
      </c>
      <c r="R34" s="361"/>
      <c r="S34" s="361"/>
      <c r="T34" s="361"/>
      <c r="U34" s="361"/>
      <c r="V34" s="361"/>
      <c r="W34" s="361"/>
      <c r="X34" s="361"/>
      <c r="AC34" s="60"/>
      <c r="AD34" s="67">
        <v>0.54166666666666696</v>
      </c>
      <c r="AE34" s="86" t="str">
        <f t="shared" si="12"/>
        <v/>
      </c>
      <c r="AF34" s="86" t="str">
        <f t="shared" si="0"/>
        <v/>
      </c>
      <c r="AG34" s="86" t="str">
        <f t="shared" si="1"/>
        <v/>
      </c>
      <c r="AH34" s="86" t="str">
        <f t="shared" si="2"/>
        <v/>
      </c>
      <c r="AI34" s="86" t="str">
        <f t="shared" si="3"/>
        <v/>
      </c>
      <c r="AJ34" s="86" t="str">
        <f t="shared" si="4"/>
        <v/>
      </c>
      <c r="AK34" s="86" t="str">
        <f t="shared" si="5"/>
        <v/>
      </c>
      <c r="AN34" s="78">
        <v>0.54166666666666696</v>
      </c>
      <c r="AO34" s="85" t="str">
        <f t="shared" si="13"/>
        <v/>
      </c>
      <c r="AP34" s="85" t="str">
        <f t="shared" si="6"/>
        <v/>
      </c>
      <c r="AQ34" s="85" t="str">
        <f t="shared" si="7"/>
        <v/>
      </c>
      <c r="AR34" s="85" t="str">
        <f t="shared" si="8"/>
        <v/>
      </c>
      <c r="AS34" s="85" t="str">
        <f t="shared" si="9"/>
        <v/>
      </c>
      <c r="AT34" s="85" t="str">
        <f t="shared" si="10"/>
        <v/>
      </c>
      <c r="AU34" s="85" t="str">
        <f t="shared" si="11"/>
        <v/>
      </c>
      <c r="BE34" s="67">
        <v>0.54166666666666696</v>
      </c>
      <c r="BF34" s="80">
        <v>1</v>
      </c>
      <c r="BG34" s="80">
        <v>1</v>
      </c>
      <c r="BH34" s="80">
        <v>1</v>
      </c>
      <c r="BI34" s="80">
        <v>1</v>
      </c>
      <c r="BJ34" s="80">
        <v>1</v>
      </c>
      <c r="BK34" s="79">
        <v>1.05</v>
      </c>
      <c r="BL34" s="79">
        <v>1.05</v>
      </c>
      <c r="BO34" s="20"/>
      <c r="BP34" s="20"/>
      <c r="BR34" s="23">
        <v>0.54166666666666696</v>
      </c>
      <c r="BS34" s="25">
        <v>0</v>
      </c>
      <c r="BT34" s="25">
        <v>0</v>
      </c>
      <c r="BU34" s="25">
        <v>0</v>
      </c>
      <c r="BV34" s="25">
        <v>0</v>
      </c>
      <c r="BW34" s="25">
        <v>0</v>
      </c>
      <c r="BX34" s="25">
        <v>0.55000000000000004</v>
      </c>
      <c r="BY34" s="25">
        <v>0.55000000000000004</v>
      </c>
      <c r="BZ34" s="20"/>
      <c r="CA34" s="23">
        <v>0.54166666666666696</v>
      </c>
      <c r="CB34" s="14">
        <v>0</v>
      </c>
      <c r="CC34" s="14">
        <v>0</v>
      </c>
      <c r="CD34" s="14">
        <v>0</v>
      </c>
      <c r="CE34" s="14">
        <v>0</v>
      </c>
      <c r="CF34" s="14">
        <v>0</v>
      </c>
      <c r="CG34" s="14">
        <v>0.55000000000000004</v>
      </c>
      <c r="CH34" s="14">
        <v>0.55000000000000004</v>
      </c>
    </row>
    <row r="35" spans="1:86" s="17" customFormat="1" outlineLevel="1" x14ac:dyDescent="0.45">
      <c r="A35" s="288"/>
      <c r="B35" s="284"/>
      <c r="C35" s="245"/>
      <c r="D35" s="67">
        <v>0.5625</v>
      </c>
      <c r="E35" s="361"/>
      <c r="F35" s="361"/>
      <c r="G35" s="361"/>
      <c r="H35" s="361"/>
      <c r="I35" s="361"/>
      <c r="J35" s="361"/>
      <c r="K35" s="361"/>
      <c r="P35" s="60"/>
      <c r="Q35" s="67">
        <v>0.5625</v>
      </c>
      <c r="R35" s="361"/>
      <c r="S35" s="361"/>
      <c r="T35" s="361"/>
      <c r="U35" s="361"/>
      <c r="V35" s="361"/>
      <c r="W35" s="361"/>
      <c r="X35" s="361"/>
      <c r="AC35" s="60"/>
      <c r="AD35" s="67">
        <v>0.5625</v>
      </c>
      <c r="AE35" s="86" t="str">
        <f t="shared" si="12"/>
        <v/>
      </c>
      <c r="AF35" s="86" t="str">
        <f t="shared" si="0"/>
        <v/>
      </c>
      <c r="AG35" s="86" t="str">
        <f t="shared" si="1"/>
        <v/>
      </c>
      <c r="AH35" s="86" t="str">
        <f t="shared" si="2"/>
        <v/>
      </c>
      <c r="AI35" s="86" t="str">
        <f t="shared" si="3"/>
        <v/>
      </c>
      <c r="AJ35" s="86" t="str">
        <f t="shared" si="4"/>
        <v/>
      </c>
      <c r="AK35" s="86" t="str">
        <f t="shared" si="5"/>
        <v/>
      </c>
      <c r="AN35" s="78">
        <v>0.5625</v>
      </c>
      <c r="AO35" s="85" t="str">
        <f t="shared" si="13"/>
        <v/>
      </c>
      <c r="AP35" s="85" t="str">
        <f t="shared" si="6"/>
        <v/>
      </c>
      <c r="AQ35" s="85" t="str">
        <f t="shared" si="7"/>
        <v/>
      </c>
      <c r="AR35" s="85" t="str">
        <f t="shared" si="8"/>
        <v/>
      </c>
      <c r="AS35" s="85" t="str">
        <f t="shared" si="9"/>
        <v/>
      </c>
      <c r="AT35" s="85" t="str">
        <f t="shared" si="10"/>
        <v/>
      </c>
      <c r="AU35" s="85" t="str">
        <f t="shared" si="11"/>
        <v/>
      </c>
      <c r="BE35" s="67">
        <v>0.5625</v>
      </c>
      <c r="BF35" s="80">
        <v>1</v>
      </c>
      <c r="BG35" s="80">
        <v>1</v>
      </c>
      <c r="BH35" s="80">
        <v>1</v>
      </c>
      <c r="BI35" s="80">
        <v>1</v>
      </c>
      <c r="BJ35" s="80">
        <v>1</v>
      </c>
      <c r="BK35" s="79">
        <v>1.05</v>
      </c>
      <c r="BL35" s="79">
        <v>1.05</v>
      </c>
      <c r="BO35" s="20"/>
      <c r="BP35" s="20"/>
      <c r="BR35" s="23">
        <v>0.5625</v>
      </c>
      <c r="BS35" s="25">
        <v>0</v>
      </c>
      <c r="BT35" s="25">
        <v>0</v>
      </c>
      <c r="BU35" s="25">
        <v>0</v>
      </c>
      <c r="BV35" s="25">
        <v>0</v>
      </c>
      <c r="BW35" s="25">
        <v>0</v>
      </c>
      <c r="BX35" s="25">
        <v>0.55000000000000004</v>
      </c>
      <c r="BY35" s="25">
        <v>0.55000000000000004</v>
      </c>
      <c r="BZ35" s="20"/>
      <c r="CA35" s="23">
        <v>0.5625</v>
      </c>
      <c r="CB35" s="14">
        <v>0</v>
      </c>
      <c r="CC35" s="14">
        <v>0</v>
      </c>
      <c r="CD35" s="14">
        <v>0</v>
      </c>
      <c r="CE35" s="14">
        <v>0</v>
      </c>
      <c r="CF35" s="14">
        <v>0</v>
      </c>
      <c r="CG35" s="14">
        <v>0.55000000000000004</v>
      </c>
      <c r="CH35" s="14">
        <v>0.55000000000000004</v>
      </c>
    </row>
    <row r="36" spans="1:86" s="17" customFormat="1" outlineLevel="1" x14ac:dyDescent="0.45">
      <c r="A36" s="288"/>
      <c r="B36" s="284"/>
      <c r="C36" s="245"/>
      <c r="D36" s="67">
        <v>0.58333333333333304</v>
      </c>
      <c r="E36" s="361"/>
      <c r="F36" s="361"/>
      <c r="G36" s="361"/>
      <c r="H36" s="361"/>
      <c r="I36" s="361"/>
      <c r="J36" s="361"/>
      <c r="K36" s="361"/>
      <c r="P36" s="60"/>
      <c r="Q36" s="67">
        <v>0.58333333333333304</v>
      </c>
      <c r="R36" s="361"/>
      <c r="S36" s="361"/>
      <c r="T36" s="361"/>
      <c r="U36" s="361"/>
      <c r="V36" s="361"/>
      <c r="W36" s="361"/>
      <c r="X36" s="361"/>
      <c r="AC36" s="60"/>
      <c r="AD36" s="67">
        <v>0.58333333333333304</v>
      </c>
      <c r="AE36" s="86" t="str">
        <f t="shared" si="12"/>
        <v/>
      </c>
      <c r="AF36" s="86" t="str">
        <f t="shared" si="0"/>
        <v/>
      </c>
      <c r="AG36" s="86" t="str">
        <f t="shared" si="1"/>
        <v/>
      </c>
      <c r="AH36" s="86" t="str">
        <f t="shared" si="2"/>
        <v/>
      </c>
      <c r="AI36" s="86" t="str">
        <f t="shared" si="3"/>
        <v/>
      </c>
      <c r="AJ36" s="86" t="str">
        <f t="shared" si="4"/>
        <v/>
      </c>
      <c r="AK36" s="86" t="str">
        <f t="shared" si="5"/>
        <v/>
      </c>
      <c r="AN36" s="78">
        <v>0.58333333333333304</v>
      </c>
      <c r="AO36" s="85" t="str">
        <f t="shared" si="13"/>
        <v/>
      </c>
      <c r="AP36" s="85" t="str">
        <f t="shared" si="6"/>
        <v/>
      </c>
      <c r="AQ36" s="85" t="str">
        <f t="shared" si="7"/>
        <v/>
      </c>
      <c r="AR36" s="85" t="str">
        <f t="shared" si="8"/>
        <v/>
      </c>
      <c r="AS36" s="85" t="str">
        <f t="shared" si="9"/>
        <v/>
      </c>
      <c r="AT36" s="85" t="str">
        <f t="shared" si="10"/>
        <v/>
      </c>
      <c r="AU36" s="85" t="str">
        <f t="shared" si="11"/>
        <v/>
      </c>
      <c r="BE36" s="67">
        <v>0.58333333333333304</v>
      </c>
      <c r="BF36" s="80">
        <v>1</v>
      </c>
      <c r="BG36" s="80">
        <v>1</v>
      </c>
      <c r="BH36" s="80">
        <v>1</v>
      </c>
      <c r="BI36" s="80">
        <v>1</v>
      </c>
      <c r="BJ36" s="80">
        <v>1</v>
      </c>
      <c r="BK36" s="79">
        <v>1.05</v>
      </c>
      <c r="BL36" s="79">
        <v>1.05</v>
      </c>
      <c r="BO36" s="20"/>
      <c r="BP36" s="20"/>
      <c r="BR36" s="23">
        <v>0.58333333333333304</v>
      </c>
      <c r="BS36" s="25">
        <v>0</v>
      </c>
      <c r="BT36" s="25">
        <v>0</v>
      </c>
      <c r="BU36" s="25">
        <v>0</v>
      </c>
      <c r="BV36" s="25">
        <v>0</v>
      </c>
      <c r="BW36" s="25">
        <v>0</v>
      </c>
      <c r="BX36" s="25">
        <v>0.55000000000000004</v>
      </c>
      <c r="BY36" s="25">
        <v>0.55000000000000004</v>
      </c>
      <c r="BZ36" s="20"/>
      <c r="CA36" s="23">
        <v>0.58333333333333304</v>
      </c>
      <c r="CB36" s="14">
        <v>0</v>
      </c>
      <c r="CC36" s="14">
        <v>0</v>
      </c>
      <c r="CD36" s="14">
        <v>0</v>
      </c>
      <c r="CE36" s="14">
        <v>0</v>
      </c>
      <c r="CF36" s="14">
        <v>0</v>
      </c>
      <c r="CG36" s="14">
        <v>0.55000000000000004</v>
      </c>
      <c r="CH36" s="14">
        <v>0.55000000000000004</v>
      </c>
    </row>
    <row r="37" spans="1:86" s="17" customFormat="1" outlineLevel="1" x14ac:dyDescent="0.45">
      <c r="A37" s="288"/>
      <c r="B37" s="284"/>
      <c r="C37" s="245"/>
      <c r="D37" s="67">
        <v>0.60416666666666696</v>
      </c>
      <c r="E37" s="361"/>
      <c r="F37" s="361"/>
      <c r="G37" s="361"/>
      <c r="H37" s="361"/>
      <c r="I37" s="361"/>
      <c r="J37" s="361"/>
      <c r="K37" s="361"/>
      <c r="P37" s="60"/>
      <c r="Q37" s="67">
        <v>0.60416666666666696</v>
      </c>
      <c r="R37" s="361"/>
      <c r="S37" s="361"/>
      <c r="T37" s="361"/>
      <c r="U37" s="361"/>
      <c r="V37" s="361"/>
      <c r="W37" s="361"/>
      <c r="X37" s="361"/>
      <c r="AC37" s="60"/>
      <c r="AD37" s="67">
        <v>0.60416666666666696</v>
      </c>
      <c r="AE37" s="86" t="str">
        <f t="shared" si="12"/>
        <v/>
      </c>
      <c r="AF37" s="86" t="str">
        <f t="shared" si="0"/>
        <v/>
      </c>
      <c r="AG37" s="86" t="str">
        <f t="shared" si="1"/>
        <v/>
      </c>
      <c r="AH37" s="86" t="str">
        <f t="shared" si="2"/>
        <v/>
      </c>
      <c r="AI37" s="86" t="str">
        <f t="shared" si="3"/>
        <v/>
      </c>
      <c r="AJ37" s="86" t="str">
        <f t="shared" si="4"/>
        <v/>
      </c>
      <c r="AK37" s="86" t="str">
        <f t="shared" si="5"/>
        <v/>
      </c>
      <c r="AN37" s="78">
        <v>0.60416666666666696</v>
      </c>
      <c r="AO37" s="85" t="str">
        <f t="shared" si="13"/>
        <v/>
      </c>
      <c r="AP37" s="85" t="str">
        <f t="shared" si="6"/>
        <v/>
      </c>
      <c r="AQ37" s="85" t="str">
        <f t="shared" si="7"/>
        <v/>
      </c>
      <c r="AR37" s="85" t="str">
        <f t="shared" si="8"/>
        <v/>
      </c>
      <c r="AS37" s="85" t="str">
        <f t="shared" si="9"/>
        <v/>
      </c>
      <c r="AT37" s="85" t="str">
        <f t="shared" si="10"/>
        <v/>
      </c>
      <c r="AU37" s="85" t="str">
        <f t="shared" si="11"/>
        <v/>
      </c>
      <c r="BE37" s="67">
        <v>0.60416666666666696</v>
      </c>
      <c r="BF37" s="80">
        <v>1</v>
      </c>
      <c r="BG37" s="80">
        <v>1</v>
      </c>
      <c r="BH37" s="80">
        <v>1</v>
      </c>
      <c r="BI37" s="80">
        <v>1</v>
      </c>
      <c r="BJ37" s="80">
        <v>1</v>
      </c>
      <c r="BK37" s="79">
        <v>1.05</v>
      </c>
      <c r="BL37" s="79">
        <v>1.05</v>
      </c>
      <c r="BO37" s="20"/>
      <c r="BP37" s="20"/>
      <c r="BR37" s="23">
        <v>0.60416666666666696</v>
      </c>
      <c r="BS37" s="25">
        <v>0</v>
      </c>
      <c r="BT37" s="25">
        <v>0</v>
      </c>
      <c r="BU37" s="25">
        <v>0</v>
      </c>
      <c r="BV37" s="25">
        <v>0</v>
      </c>
      <c r="BW37" s="25">
        <v>0</v>
      </c>
      <c r="BX37" s="25">
        <v>0.55000000000000004</v>
      </c>
      <c r="BY37" s="25">
        <v>0.55000000000000004</v>
      </c>
      <c r="BZ37" s="20"/>
      <c r="CA37" s="23">
        <v>0.60416666666666696</v>
      </c>
      <c r="CB37" s="14">
        <v>0</v>
      </c>
      <c r="CC37" s="14">
        <v>0</v>
      </c>
      <c r="CD37" s="14">
        <v>0</v>
      </c>
      <c r="CE37" s="14">
        <v>0</v>
      </c>
      <c r="CF37" s="14">
        <v>0</v>
      </c>
      <c r="CG37" s="14">
        <v>0.55000000000000004</v>
      </c>
      <c r="CH37" s="14">
        <v>0.55000000000000004</v>
      </c>
    </row>
    <row r="38" spans="1:86" s="17" customFormat="1" outlineLevel="1" x14ac:dyDescent="0.45">
      <c r="A38" s="288"/>
      <c r="B38" s="284"/>
      <c r="C38" s="245"/>
      <c r="D38" s="67">
        <v>0.625</v>
      </c>
      <c r="E38" s="361"/>
      <c r="F38" s="361"/>
      <c r="G38" s="361"/>
      <c r="H38" s="361"/>
      <c r="I38" s="361"/>
      <c r="J38" s="361"/>
      <c r="K38" s="361"/>
      <c r="P38" s="60"/>
      <c r="Q38" s="67">
        <v>0.625</v>
      </c>
      <c r="R38" s="361"/>
      <c r="S38" s="361"/>
      <c r="T38" s="361"/>
      <c r="U38" s="361"/>
      <c r="V38" s="361"/>
      <c r="W38" s="361"/>
      <c r="X38" s="361"/>
      <c r="AC38" s="60"/>
      <c r="AD38" s="67">
        <v>0.625</v>
      </c>
      <c r="AE38" s="86" t="str">
        <f t="shared" si="12"/>
        <v/>
      </c>
      <c r="AF38" s="86" t="str">
        <f t="shared" si="0"/>
        <v/>
      </c>
      <c r="AG38" s="86" t="str">
        <f t="shared" si="1"/>
        <v/>
      </c>
      <c r="AH38" s="86" t="str">
        <f t="shared" si="2"/>
        <v/>
      </c>
      <c r="AI38" s="86" t="str">
        <f t="shared" si="3"/>
        <v/>
      </c>
      <c r="AJ38" s="86" t="str">
        <f t="shared" si="4"/>
        <v/>
      </c>
      <c r="AK38" s="86" t="str">
        <f t="shared" si="5"/>
        <v/>
      </c>
      <c r="AN38" s="78">
        <v>0.625</v>
      </c>
      <c r="AO38" s="85" t="str">
        <f t="shared" si="13"/>
        <v/>
      </c>
      <c r="AP38" s="85" t="str">
        <f t="shared" si="6"/>
        <v/>
      </c>
      <c r="AQ38" s="85" t="str">
        <f t="shared" si="7"/>
        <v/>
      </c>
      <c r="AR38" s="85" t="str">
        <f t="shared" si="8"/>
        <v/>
      </c>
      <c r="AS38" s="85" t="str">
        <f t="shared" si="9"/>
        <v/>
      </c>
      <c r="AT38" s="85" t="str">
        <f t="shared" si="10"/>
        <v/>
      </c>
      <c r="AU38" s="85" t="str">
        <f t="shared" si="11"/>
        <v/>
      </c>
      <c r="BE38" s="67">
        <v>0.625</v>
      </c>
      <c r="BF38" s="80">
        <v>1</v>
      </c>
      <c r="BG38" s="80">
        <v>1</v>
      </c>
      <c r="BH38" s="80">
        <v>1</v>
      </c>
      <c r="BI38" s="80">
        <v>1</v>
      </c>
      <c r="BJ38" s="80">
        <v>1</v>
      </c>
      <c r="BK38" s="79">
        <v>1.05</v>
      </c>
      <c r="BL38" s="79">
        <v>1.05</v>
      </c>
      <c r="BO38" s="20"/>
      <c r="BP38" s="20"/>
      <c r="BR38" s="23">
        <v>0.625</v>
      </c>
      <c r="BS38" s="25">
        <v>0</v>
      </c>
      <c r="BT38" s="25">
        <v>0</v>
      </c>
      <c r="BU38" s="25">
        <v>0</v>
      </c>
      <c r="BV38" s="25">
        <v>0</v>
      </c>
      <c r="BW38" s="25">
        <v>0</v>
      </c>
      <c r="BX38" s="25">
        <v>0.55000000000000004</v>
      </c>
      <c r="BY38" s="25">
        <v>0.55000000000000004</v>
      </c>
      <c r="BZ38" s="20"/>
      <c r="CA38" s="23">
        <v>0.625</v>
      </c>
      <c r="CB38" s="14">
        <v>0</v>
      </c>
      <c r="CC38" s="14">
        <v>0</v>
      </c>
      <c r="CD38" s="14">
        <v>0</v>
      </c>
      <c r="CE38" s="14">
        <v>0</v>
      </c>
      <c r="CF38" s="14">
        <v>0</v>
      </c>
      <c r="CG38" s="14">
        <v>0.55000000000000004</v>
      </c>
      <c r="CH38" s="14">
        <v>0.55000000000000004</v>
      </c>
    </row>
    <row r="39" spans="1:86" s="17" customFormat="1" outlineLevel="1" x14ac:dyDescent="0.45">
      <c r="A39" s="288"/>
      <c r="B39" s="284"/>
      <c r="C39" s="245"/>
      <c r="D39" s="67">
        <v>0.64583333333333304</v>
      </c>
      <c r="E39" s="361"/>
      <c r="F39" s="361"/>
      <c r="G39" s="361"/>
      <c r="H39" s="361"/>
      <c r="I39" s="361"/>
      <c r="J39" s="361"/>
      <c r="K39" s="361"/>
      <c r="P39" s="60"/>
      <c r="Q39" s="67">
        <v>0.64583333333333304</v>
      </c>
      <c r="R39" s="361"/>
      <c r="S39" s="361"/>
      <c r="T39" s="361"/>
      <c r="U39" s="361"/>
      <c r="V39" s="361"/>
      <c r="W39" s="361"/>
      <c r="X39" s="361"/>
      <c r="AC39" s="60"/>
      <c r="AD39" s="67">
        <v>0.64583333333333304</v>
      </c>
      <c r="AE39" s="86" t="str">
        <f t="shared" si="12"/>
        <v/>
      </c>
      <c r="AF39" s="86" t="str">
        <f t="shared" si="0"/>
        <v/>
      </c>
      <c r="AG39" s="86" t="str">
        <f t="shared" si="1"/>
        <v/>
      </c>
      <c r="AH39" s="86" t="str">
        <f t="shared" si="2"/>
        <v/>
      </c>
      <c r="AI39" s="86" t="str">
        <f t="shared" si="3"/>
        <v/>
      </c>
      <c r="AJ39" s="86" t="str">
        <f t="shared" si="4"/>
        <v/>
      </c>
      <c r="AK39" s="86" t="str">
        <f t="shared" si="5"/>
        <v/>
      </c>
      <c r="AN39" s="78">
        <v>0.64583333333333304</v>
      </c>
      <c r="AO39" s="85" t="str">
        <f t="shared" si="13"/>
        <v/>
      </c>
      <c r="AP39" s="85" t="str">
        <f t="shared" si="6"/>
        <v/>
      </c>
      <c r="AQ39" s="85" t="str">
        <f t="shared" si="7"/>
        <v/>
      </c>
      <c r="AR39" s="85" t="str">
        <f t="shared" si="8"/>
        <v/>
      </c>
      <c r="AS39" s="85" t="str">
        <f t="shared" si="9"/>
        <v/>
      </c>
      <c r="AT39" s="85" t="str">
        <f t="shared" si="10"/>
        <v/>
      </c>
      <c r="AU39" s="85" t="str">
        <f t="shared" si="11"/>
        <v/>
      </c>
      <c r="BE39" s="67">
        <v>0.64583333333333304</v>
      </c>
      <c r="BF39" s="80">
        <v>1</v>
      </c>
      <c r="BG39" s="80">
        <v>1</v>
      </c>
      <c r="BH39" s="80">
        <v>1</v>
      </c>
      <c r="BI39" s="80">
        <v>1</v>
      </c>
      <c r="BJ39" s="80">
        <v>1</v>
      </c>
      <c r="BK39" s="79">
        <v>1.05</v>
      </c>
      <c r="BL39" s="79">
        <v>1.05</v>
      </c>
      <c r="BO39" s="20"/>
      <c r="BP39" s="20"/>
      <c r="BR39" s="23">
        <v>0.64583333333333304</v>
      </c>
      <c r="BS39" s="25">
        <v>0</v>
      </c>
      <c r="BT39" s="25">
        <v>0</v>
      </c>
      <c r="BU39" s="25">
        <v>0</v>
      </c>
      <c r="BV39" s="25">
        <v>0</v>
      </c>
      <c r="BW39" s="25">
        <v>0</v>
      </c>
      <c r="BX39" s="25">
        <v>0.55000000000000004</v>
      </c>
      <c r="BY39" s="25">
        <v>0.55000000000000004</v>
      </c>
      <c r="BZ39" s="20"/>
      <c r="CA39" s="23">
        <v>0.64583333333333304</v>
      </c>
      <c r="CB39" s="14">
        <v>0</v>
      </c>
      <c r="CC39" s="14">
        <v>0</v>
      </c>
      <c r="CD39" s="14">
        <v>0</v>
      </c>
      <c r="CE39" s="14">
        <v>0</v>
      </c>
      <c r="CF39" s="14">
        <v>0</v>
      </c>
      <c r="CG39" s="14">
        <v>0.55000000000000004</v>
      </c>
      <c r="CH39" s="14">
        <v>0.55000000000000004</v>
      </c>
    </row>
    <row r="40" spans="1:86" s="17" customFormat="1" ht="18" outlineLevel="1" x14ac:dyDescent="0.55000000000000004">
      <c r="A40" s="288"/>
      <c r="B40" s="284"/>
      <c r="C40" s="245"/>
      <c r="D40" s="66">
        <v>0.66666666666666696</v>
      </c>
      <c r="E40" s="361"/>
      <c r="F40" s="361"/>
      <c r="G40" s="361"/>
      <c r="H40" s="361"/>
      <c r="I40" s="361"/>
      <c r="J40" s="361"/>
      <c r="K40" s="361"/>
      <c r="P40" s="60"/>
      <c r="Q40" s="66">
        <v>0.66666666666666696</v>
      </c>
      <c r="R40" s="361"/>
      <c r="S40" s="361"/>
      <c r="T40" s="361"/>
      <c r="U40" s="361"/>
      <c r="V40" s="361"/>
      <c r="W40" s="361"/>
      <c r="X40" s="361"/>
      <c r="AC40" s="60"/>
      <c r="AD40" s="66">
        <v>0.66666666666666696</v>
      </c>
      <c r="AE40" s="86" t="str">
        <f t="shared" si="12"/>
        <v/>
      </c>
      <c r="AF40" s="86" t="str">
        <f t="shared" si="0"/>
        <v/>
      </c>
      <c r="AG40" s="86" t="str">
        <f t="shared" si="1"/>
        <v/>
      </c>
      <c r="AH40" s="86" t="str">
        <f t="shared" si="2"/>
        <v/>
      </c>
      <c r="AI40" s="86" t="str">
        <f t="shared" si="3"/>
        <v/>
      </c>
      <c r="AJ40" s="86" t="str">
        <f t="shared" si="4"/>
        <v/>
      </c>
      <c r="AK40" s="86" t="str">
        <f t="shared" si="5"/>
        <v/>
      </c>
      <c r="AN40" s="77">
        <v>0.66666666666666696</v>
      </c>
      <c r="AO40" s="85" t="str">
        <f t="shared" si="13"/>
        <v/>
      </c>
      <c r="AP40" s="85" t="str">
        <f t="shared" si="6"/>
        <v/>
      </c>
      <c r="AQ40" s="85" t="str">
        <f t="shared" si="7"/>
        <v/>
      </c>
      <c r="AR40" s="85" t="str">
        <f t="shared" si="8"/>
        <v/>
      </c>
      <c r="AS40" s="85" t="str">
        <f t="shared" si="9"/>
        <v/>
      </c>
      <c r="AT40" s="85" t="str">
        <f t="shared" si="10"/>
        <v/>
      </c>
      <c r="AU40" s="85" t="str">
        <f t="shared" si="11"/>
        <v/>
      </c>
      <c r="BE40" s="66">
        <v>0.66666666666666696</v>
      </c>
      <c r="BF40" s="80">
        <v>1</v>
      </c>
      <c r="BG40" s="80">
        <v>1</v>
      </c>
      <c r="BH40" s="80">
        <v>1</v>
      </c>
      <c r="BI40" s="80">
        <v>1</v>
      </c>
      <c r="BJ40" s="80">
        <v>1</v>
      </c>
      <c r="BK40" s="79">
        <v>1.05</v>
      </c>
      <c r="BL40" s="79">
        <v>1.05</v>
      </c>
      <c r="BO40" s="20"/>
      <c r="BP40" s="20"/>
      <c r="BR40" s="22">
        <v>0.66666666666666696</v>
      </c>
      <c r="BS40" s="25">
        <v>0</v>
      </c>
      <c r="BT40" s="25">
        <v>0</v>
      </c>
      <c r="BU40" s="25">
        <v>0</v>
      </c>
      <c r="BV40" s="25">
        <v>0</v>
      </c>
      <c r="BW40" s="25">
        <v>0</v>
      </c>
      <c r="BX40" s="25">
        <v>0.55000000000000004</v>
      </c>
      <c r="BY40" s="25">
        <v>0.55000000000000004</v>
      </c>
      <c r="BZ40" s="20"/>
      <c r="CA40" s="22">
        <v>0.66666666666666696</v>
      </c>
      <c r="CB40" s="14">
        <v>0</v>
      </c>
      <c r="CC40" s="14">
        <v>0</v>
      </c>
      <c r="CD40" s="14">
        <v>0</v>
      </c>
      <c r="CE40" s="14">
        <v>0</v>
      </c>
      <c r="CF40" s="14">
        <v>0</v>
      </c>
      <c r="CG40" s="14">
        <v>0.55000000000000004</v>
      </c>
      <c r="CH40" s="14">
        <v>0.55000000000000004</v>
      </c>
    </row>
    <row r="41" spans="1:86" s="17" customFormat="1" outlineLevel="1" x14ac:dyDescent="0.45">
      <c r="A41" s="288"/>
      <c r="B41" s="284"/>
      <c r="C41" s="245"/>
      <c r="D41" s="67">
        <v>0.6875</v>
      </c>
      <c r="E41" s="361"/>
      <c r="F41" s="361"/>
      <c r="G41" s="361"/>
      <c r="H41" s="361"/>
      <c r="I41" s="361"/>
      <c r="J41" s="361"/>
      <c r="K41" s="361"/>
      <c r="P41" s="60"/>
      <c r="Q41" s="67">
        <v>0.6875</v>
      </c>
      <c r="R41" s="361"/>
      <c r="S41" s="361"/>
      <c r="T41" s="361"/>
      <c r="U41" s="361"/>
      <c r="V41" s="361"/>
      <c r="W41" s="361"/>
      <c r="X41" s="361"/>
      <c r="AC41" s="60"/>
      <c r="AD41" s="67">
        <v>0.6875</v>
      </c>
      <c r="AE41" s="86" t="str">
        <f t="shared" si="12"/>
        <v/>
      </c>
      <c r="AF41" s="86" t="str">
        <f t="shared" si="0"/>
        <v/>
      </c>
      <c r="AG41" s="86" t="str">
        <f t="shared" si="1"/>
        <v/>
      </c>
      <c r="AH41" s="86" t="str">
        <f t="shared" si="2"/>
        <v/>
      </c>
      <c r="AI41" s="86" t="str">
        <f t="shared" si="3"/>
        <v/>
      </c>
      <c r="AJ41" s="86" t="str">
        <f t="shared" si="4"/>
        <v/>
      </c>
      <c r="AK41" s="86" t="str">
        <f t="shared" si="5"/>
        <v/>
      </c>
      <c r="AN41" s="78">
        <v>0.6875</v>
      </c>
      <c r="AO41" s="85" t="str">
        <f t="shared" si="13"/>
        <v/>
      </c>
      <c r="AP41" s="85" t="str">
        <f t="shared" si="6"/>
        <v/>
      </c>
      <c r="AQ41" s="85" t="str">
        <f t="shared" si="7"/>
        <v/>
      </c>
      <c r="AR41" s="85" t="str">
        <f t="shared" si="8"/>
        <v/>
      </c>
      <c r="AS41" s="85" t="str">
        <f t="shared" si="9"/>
        <v/>
      </c>
      <c r="AT41" s="85" t="str">
        <f t="shared" si="10"/>
        <v/>
      </c>
      <c r="AU41" s="85" t="str">
        <f t="shared" si="11"/>
        <v/>
      </c>
      <c r="BE41" s="67">
        <v>0.6875</v>
      </c>
      <c r="BF41" s="80">
        <v>1</v>
      </c>
      <c r="BG41" s="80">
        <v>1</v>
      </c>
      <c r="BH41" s="80">
        <v>1</v>
      </c>
      <c r="BI41" s="80">
        <v>1</v>
      </c>
      <c r="BJ41" s="80">
        <v>1</v>
      </c>
      <c r="BK41" s="79">
        <v>1.05</v>
      </c>
      <c r="BL41" s="79">
        <v>1.05</v>
      </c>
      <c r="BO41" s="20"/>
      <c r="BP41" s="20"/>
      <c r="BR41" s="23">
        <v>0.6875</v>
      </c>
      <c r="BS41" s="25">
        <v>0</v>
      </c>
      <c r="BT41" s="25">
        <v>0</v>
      </c>
      <c r="BU41" s="25">
        <v>0</v>
      </c>
      <c r="BV41" s="25">
        <v>0</v>
      </c>
      <c r="BW41" s="25">
        <v>0</v>
      </c>
      <c r="BX41" s="25">
        <v>0.55000000000000004</v>
      </c>
      <c r="BY41" s="25">
        <v>0.55000000000000004</v>
      </c>
      <c r="BZ41" s="20"/>
      <c r="CA41" s="23">
        <v>0.6875</v>
      </c>
      <c r="CB41" s="14">
        <v>0</v>
      </c>
      <c r="CC41" s="14">
        <v>0</v>
      </c>
      <c r="CD41" s="14">
        <v>0</v>
      </c>
      <c r="CE41" s="14">
        <v>0</v>
      </c>
      <c r="CF41" s="14">
        <v>0</v>
      </c>
      <c r="CG41" s="14">
        <v>0.55000000000000004</v>
      </c>
      <c r="CH41" s="14">
        <v>0.55000000000000004</v>
      </c>
    </row>
    <row r="42" spans="1:86" s="17" customFormat="1" outlineLevel="1" x14ac:dyDescent="0.45">
      <c r="A42" s="288"/>
      <c r="B42" s="284"/>
      <c r="C42" s="245"/>
      <c r="D42" s="67">
        <v>0.70833333333333304</v>
      </c>
      <c r="E42" s="361"/>
      <c r="F42" s="361"/>
      <c r="G42" s="361"/>
      <c r="H42" s="361"/>
      <c r="I42" s="361"/>
      <c r="J42" s="361"/>
      <c r="K42" s="361"/>
      <c r="P42" s="60"/>
      <c r="Q42" s="67">
        <v>0.70833333333333304</v>
      </c>
      <c r="R42" s="361"/>
      <c r="S42" s="361"/>
      <c r="T42" s="361"/>
      <c r="U42" s="361"/>
      <c r="V42" s="361"/>
      <c r="W42" s="361"/>
      <c r="X42" s="361"/>
      <c r="AC42" s="60"/>
      <c r="AD42" s="67">
        <v>0.70833333333333304</v>
      </c>
      <c r="AE42" s="86" t="str">
        <f t="shared" si="12"/>
        <v/>
      </c>
      <c r="AF42" s="86" t="str">
        <f t="shared" si="0"/>
        <v/>
      </c>
      <c r="AG42" s="86" t="str">
        <f t="shared" si="1"/>
        <v/>
      </c>
      <c r="AH42" s="86" t="str">
        <f t="shared" si="2"/>
        <v/>
      </c>
      <c r="AI42" s="86" t="str">
        <f t="shared" si="3"/>
        <v/>
      </c>
      <c r="AJ42" s="86" t="str">
        <f t="shared" si="4"/>
        <v/>
      </c>
      <c r="AK42" s="86" t="str">
        <f t="shared" si="5"/>
        <v/>
      </c>
      <c r="AN42" s="78">
        <v>0.70833333333333304</v>
      </c>
      <c r="AO42" s="85" t="str">
        <f t="shared" si="13"/>
        <v/>
      </c>
      <c r="AP42" s="85" t="str">
        <f t="shared" si="6"/>
        <v/>
      </c>
      <c r="AQ42" s="85" t="str">
        <f t="shared" si="7"/>
        <v/>
      </c>
      <c r="AR42" s="85" t="str">
        <f t="shared" si="8"/>
        <v/>
      </c>
      <c r="AS42" s="85" t="str">
        <f t="shared" si="9"/>
        <v/>
      </c>
      <c r="AT42" s="85" t="str">
        <f t="shared" si="10"/>
        <v/>
      </c>
      <c r="AU42" s="85" t="str">
        <f t="shared" si="11"/>
        <v/>
      </c>
      <c r="BE42" s="67">
        <v>0.70833333333333304</v>
      </c>
      <c r="BF42" s="79">
        <v>1.05</v>
      </c>
      <c r="BG42" s="79">
        <v>1.05</v>
      </c>
      <c r="BH42" s="79">
        <v>1.05</v>
      </c>
      <c r="BI42" s="79">
        <v>1.05</v>
      </c>
      <c r="BJ42" s="79">
        <v>1.05</v>
      </c>
      <c r="BK42" s="79">
        <v>1.05</v>
      </c>
      <c r="BL42" s="79">
        <v>1.05</v>
      </c>
      <c r="BO42" s="20"/>
      <c r="BP42" s="20"/>
      <c r="BR42" s="23">
        <v>0.70833333333333304</v>
      </c>
      <c r="BS42" s="25">
        <v>0.33329999999999999</v>
      </c>
      <c r="BT42" s="25">
        <v>0.33329999999999999</v>
      </c>
      <c r="BU42" s="25">
        <v>0.33329999999999999</v>
      </c>
      <c r="BV42" s="25">
        <v>0.33329999999999999</v>
      </c>
      <c r="BW42" s="25">
        <v>0.55000000000000004</v>
      </c>
      <c r="BX42" s="25">
        <v>0.55000000000000004</v>
      </c>
      <c r="BY42" s="25">
        <v>0.55000000000000004</v>
      </c>
      <c r="BZ42" s="20"/>
      <c r="CA42" s="23">
        <v>0.70833333333333304</v>
      </c>
      <c r="CB42" s="14">
        <v>0.33329999999999999</v>
      </c>
      <c r="CC42" s="14">
        <v>0.33329999999999999</v>
      </c>
      <c r="CD42" s="14">
        <v>0.33329999999999999</v>
      </c>
      <c r="CE42" s="14">
        <v>0.33329999999999999</v>
      </c>
      <c r="CF42" s="14">
        <v>0.55000000000000004</v>
      </c>
      <c r="CG42" s="14">
        <v>0.55000000000000004</v>
      </c>
      <c r="CH42" s="14">
        <v>0.55000000000000004</v>
      </c>
    </row>
    <row r="43" spans="1:86" s="17" customFormat="1" outlineLevel="1" x14ac:dyDescent="0.45">
      <c r="A43" s="288"/>
      <c r="B43" s="284"/>
      <c r="C43" s="245"/>
      <c r="D43" s="67">
        <v>0.72916666666666696</v>
      </c>
      <c r="E43" s="361"/>
      <c r="F43" s="361"/>
      <c r="G43" s="361"/>
      <c r="H43" s="361"/>
      <c r="I43" s="361"/>
      <c r="J43" s="361"/>
      <c r="K43" s="361"/>
      <c r="P43" s="60"/>
      <c r="Q43" s="67">
        <v>0.72916666666666696</v>
      </c>
      <c r="R43" s="361"/>
      <c r="S43" s="361"/>
      <c r="T43" s="361"/>
      <c r="U43" s="361"/>
      <c r="V43" s="361"/>
      <c r="W43" s="361"/>
      <c r="X43" s="361"/>
      <c r="AC43" s="60"/>
      <c r="AD43" s="67">
        <v>0.72916666666666696</v>
      </c>
      <c r="AE43" s="86" t="str">
        <f t="shared" si="12"/>
        <v/>
      </c>
      <c r="AF43" s="86" t="str">
        <f t="shared" si="0"/>
        <v/>
      </c>
      <c r="AG43" s="86" t="str">
        <f t="shared" si="1"/>
        <v/>
      </c>
      <c r="AH43" s="86" t="str">
        <f t="shared" si="2"/>
        <v/>
      </c>
      <c r="AI43" s="86" t="str">
        <f t="shared" si="3"/>
        <v/>
      </c>
      <c r="AJ43" s="86" t="str">
        <f t="shared" si="4"/>
        <v/>
      </c>
      <c r="AK43" s="86" t="str">
        <f t="shared" si="5"/>
        <v/>
      </c>
      <c r="AN43" s="78">
        <v>0.72916666666666696</v>
      </c>
      <c r="AO43" s="85" t="str">
        <f t="shared" si="13"/>
        <v/>
      </c>
      <c r="AP43" s="85" t="str">
        <f t="shared" si="6"/>
        <v/>
      </c>
      <c r="AQ43" s="85" t="str">
        <f t="shared" si="7"/>
        <v/>
      </c>
      <c r="AR43" s="85" t="str">
        <f t="shared" si="8"/>
        <v/>
      </c>
      <c r="AS43" s="85" t="str">
        <f t="shared" si="9"/>
        <v/>
      </c>
      <c r="AT43" s="85" t="str">
        <f t="shared" si="10"/>
        <v/>
      </c>
      <c r="AU43" s="85" t="str">
        <f t="shared" si="11"/>
        <v/>
      </c>
      <c r="BE43" s="67">
        <v>0.72916666666666696</v>
      </c>
      <c r="BF43" s="79">
        <v>1.05</v>
      </c>
      <c r="BG43" s="79">
        <v>1.05</v>
      </c>
      <c r="BH43" s="79">
        <v>1.05</v>
      </c>
      <c r="BI43" s="79">
        <v>1.05</v>
      </c>
      <c r="BJ43" s="79">
        <v>1.05</v>
      </c>
      <c r="BK43" s="79">
        <v>1.05</v>
      </c>
      <c r="BL43" s="79">
        <v>1.05</v>
      </c>
      <c r="BO43" s="20"/>
      <c r="BP43" s="20"/>
      <c r="BR43" s="23">
        <v>0.72916666666666696</v>
      </c>
      <c r="BS43" s="25">
        <v>0.33329999999999999</v>
      </c>
      <c r="BT43" s="25">
        <v>0.33329999999999999</v>
      </c>
      <c r="BU43" s="25">
        <v>0.33329999999999999</v>
      </c>
      <c r="BV43" s="25">
        <v>0.33329999999999999</v>
      </c>
      <c r="BW43" s="25">
        <v>0.55000000000000004</v>
      </c>
      <c r="BX43" s="25">
        <v>0.55000000000000004</v>
      </c>
      <c r="BY43" s="25">
        <v>0.55000000000000004</v>
      </c>
      <c r="BZ43" s="20"/>
      <c r="CA43" s="23">
        <v>0.72916666666666696</v>
      </c>
      <c r="CB43" s="14">
        <v>0.33329999999999999</v>
      </c>
      <c r="CC43" s="14">
        <v>0.33329999999999999</v>
      </c>
      <c r="CD43" s="14">
        <v>0.33329999999999999</v>
      </c>
      <c r="CE43" s="14">
        <v>0.33329999999999999</v>
      </c>
      <c r="CF43" s="14">
        <v>0.55000000000000004</v>
      </c>
      <c r="CG43" s="14">
        <v>0.55000000000000004</v>
      </c>
      <c r="CH43" s="14">
        <v>0.55000000000000004</v>
      </c>
    </row>
    <row r="44" spans="1:86" s="17" customFormat="1" outlineLevel="1" x14ac:dyDescent="0.45">
      <c r="A44" s="288"/>
      <c r="B44" s="284"/>
      <c r="C44" s="245"/>
      <c r="D44" s="67">
        <v>0.75</v>
      </c>
      <c r="E44" s="361"/>
      <c r="F44" s="361"/>
      <c r="G44" s="361"/>
      <c r="H44" s="361"/>
      <c r="I44" s="361"/>
      <c r="J44" s="361"/>
      <c r="K44" s="361"/>
      <c r="P44" s="60"/>
      <c r="Q44" s="67">
        <v>0.75</v>
      </c>
      <c r="R44" s="361"/>
      <c r="S44" s="361"/>
      <c r="T44" s="361"/>
      <c r="U44" s="361"/>
      <c r="V44" s="361"/>
      <c r="W44" s="361"/>
      <c r="X44" s="361"/>
      <c r="AC44" s="60"/>
      <c r="AD44" s="67">
        <v>0.75</v>
      </c>
      <c r="AE44" s="86" t="str">
        <f t="shared" si="12"/>
        <v/>
      </c>
      <c r="AF44" s="86" t="str">
        <f t="shared" si="0"/>
        <v/>
      </c>
      <c r="AG44" s="86" t="str">
        <f t="shared" si="1"/>
        <v/>
      </c>
      <c r="AH44" s="86" t="str">
        <f t="shared" si="2"/>
        <v/>
      </c>
      <c r="AI44" s="86" t="str">
        <f t="shared" si="3"/>
        <v/>
      </c>
      <c r="AJ44" s="86" t="str">
        <f t="shared" si="4"/>
        <v/>
      </c>
      <c r="AK44" s="86" t="str">
        <f t="shared" si="5"/>
        <v/>
      </c>
      <c r="AN44" s="78">
        <v>0.75</v>
      </c>
      <c r="AO44" s="85" t="str">
        <f t="shared" si="13"/>
        <v/>
      </c>
      <c r="AP44" s="85" t="str">
        <f t="shared" si="6"/>
        <v/>
      </c>
      <c r="AQ44" s="85" t="str">
        <f t="shared" si="7"/>
        <v/>
      </c>
      <c r="AR44" s="85" t="str">
        <f t="shared" si="8"/>
        <v/>
      </c>
      <c r="AS44" s="85" t="str">
        <f t="shared" si="9"/>
        <v/>
      </c>
      <c r="AT44" s="85" t="str">
        <f t="shared" si="10"/>
        <v/>
      </c>
      <c r="AU44" s="85" t="str">
        <f t="shared" si="11"/>
        <v/>
      </c>
      <c r="BE44" s="67">
        <v>0.75</v>
      </c>
      <c r="BF44" s="79">
        <v>1.05</v>
      </c>
      <c r="BG44" s="79">
        <v>1.05</v>
      </c>
      <c r="BH44" s="79">
        <v>1.05</v>
      </c>
      <c r="BI44" s="79">
        <v>1.05</v>
      </c>
      <c r="BJ44" s="79">
        <v>1.05</v>
      </c>
      <c r="BK44" s="79">
        <v>1.05</v>
      </c>
      <c r="BL44" s="79">
        <v>1.05</v>
      </c>
      <c r="BO44" s="20"/>
      <c r="BP44" s="20"/>
      <c r="BR44" s="23">
        <v>0.75</v>
      </c>
      <c r="BS44" s="25">
        <v>0.33329999999999999</v>
      </c>
      <c r="BT44" s="25">
        <v>0.33329999999999999</v>
      </c>
      <c r="BU44" s="25">
        <v>0.33329999999999999</v>
      </c>
      <c r="BV44" s="25">
        <v>0.33329999999999999</v>
      </c>
      <c r="BW44" s="25">
        <v>0.55000000000000004</v>
      </c>
      <c r="BX44" s="25">
        <v>0.55000000000000004</v>
      </c>
      <c r="BY44" s="25">
        <v>0.55000000000000004</v>
      </c>
      <c r="BZ44" s="20"/>
      <c r="CA44" s="23">
        <v>0.75</v>
      </c>
      <c r="CB44" s="14">
        <v>0.33329999999999999</v>
      </c>
      <c r="CC44" s="14">
        <v>0.33329999999999999</v>
      </c>
      <c r="CD44" s="14">
        <v>0.33329999999999999</v>
      </c>
      <c r="CE44" s="14">
        <v>0.33329999999999999</v>
      </c>
      <c r="CF44" s="14">
        <v>0.55000000000000004</v>
      </c>
      <c r="CG44" s="14">
        <v>0.55000000000000004</v>
      </c>
      <c r="CH44" s="14">
        <v>0.55000000000000004</v>
      </c>
    </row>
    <row r="45" spans="1:86" s="17" customFormat="1" outlineLevel="1" x14ac:dyDescent="0.45">
      <c r="A45" s="288"/>
      <c r="B45" s="284"/>
      <c r="C45" s="245"/>
      <c r="D45" s="67">
        <v>0.77083333333333304</v>
      </c>
      <c r="E45" s="361"/>
      <c r="F45" s="361"/>
      <c r="G45" s="361"/>
      <c r="H45" s="361"/>
      <c r="I45" s="361"/>
      <c r="J45" s="361"/>
      <c r="K45" s="361"/>
      <c r="P45" s="60"/>
      <c r="Q45" s="67">
        <v>0.77083333333333304</v>
      </c>
      <c r="R45" s="361"/>
      <c r="S45" s="361"/>
      <c r="T45" s="361"/>
      <c r="U45" s="361"/>
      <c r="V45" s="361"/>
      <c r="W45" s="361"/>
      <c r="X45" s="361"/>
      <c r="AC45" s="60"/>
      <c r="AD45" s="67">
        <v>0.77083333333333304</v>
      </c>
      <c r="AE45" s="86" t="str">
        <f t="shared" si="12"/>
        <v/>
      </c>
      <c r="AF45" s="86" t="str">
        <f t="shared" si="0"/>
        <v/>
      </c>
      <c r="AG45" s="86" t="str">
        <f t="shared" si="1"/>
        <v/>
      </c>
      <c r="AH45" s="86" t="str">
        <f t="shared" si="2"/>
        <v/>
      </c>
      <c r="AI45" s="86" t="str">
        <f t="shared" si="3"/>
        <v/>
      </c>
      <c r="AJ45" s="86" t="str">
        <f t="shared" si="4"/>
        <v/>
      </c>
      <c r="AK45" s="86" t="str">
        <f t="shared" si="5"/>
        <v/>
      </c>
      <c r="AN45" s="78">
        <v>0.77083333333333304</v>
      </c>
      <c r="AO45" s="85" t="str">
        <f t="shared" si="13"/>
        <v/>
      </c>
      <c r="AP45" s="85" t="str">
        <f t="shared" si="6"/>
        <v/>
      </c>
      <c r="AQ45" s="85" t="str">
        <f t="shared" si="7"/>
        <v/>
      </c>
      <c r="AR45" s="85" t="str">
        <f t="shared" si="8"/>
        <v/>
      </c>
      <c r="AS45" s="85" t="str">
        <f t="shared" si="9"/>
        <v/>
      </c>
      <c r="AT45" s="85" t="str">
        <f t="shared" si="10"/>
        <v/>
      </c>
      <c r="AU45" s="85" t="str">
        <f t="shared" si="11"/>
        <v/>
      </c>
      <c r="BE45" s="67">
        <v>0.77083333333333304</v>
      </c>
      <c r="BF45" s="79">
        <v>1.05</v>
      </c>
      <c r="BG45" s="79">
        <v>1.05</v>
      </c>
      <c r="BH45" s="79">
        <v>1.05</v>
      </c>
      <c r="BI45" s="79">
        <v>1.05</v>
      </c>
      <c r="BJ45" s="79">
        <v>1.05</v>
      </c>
      <c r="BK45" s="79">
        <v>1.05</v>
      </c>
      <c r="BL45" s="79">
        <v>1.05</v>
      </c>
      <c r="BO45" s="20"/>
      <c r="BP45" s="20"/>
      <c r="BR45" s="23">
        <v>0.77083333333333304</v>
      </c>
      <c r="BS45" s="25">
        <v>0.33329999999999999</v>
      </c>
      <c r="BT45" s="25">
        <v>0.33329999999999999</v>
      </c>
      <c r="BU45" s="25">
        <v>0.33329999999999999</v>
      </c>
      <c r="BV45" s="25">
        <v>0.33329999999999999</v>
      </c>
      <c r="BW45" s="25">
        <v>0.55000000000000004</v>
      </c>
      <c r="BX45" s="25">
        <v>0.55000000000000004</v>
      </c>
      <c r="BY45" s="25">
        <v>0.55000000000000004</v>
      </c>
      <c r="BZ45" s="20"/>
      <c r="CA45" s="23">
        <v>0.77083333333333304</v>
      </c>
      <c r="CB45" s="14">
        <v>0.33329999999999999</v>
      </c>
      <c r="CC45" s="14">
        <v>0.33329999999999999</v>
      </c>
      <c r="CD45" s="14">
        <v>0.33329999999999999</v>
      </c>
      <c r="CE45" s="14">
        <v>0.33329999999999999</v>
      </c>
      <c r="CF45" s="14">
        <v>0.55000000000000004</v>
      </c>
      <c r="CG45" s="14">
        <v>0.55000000000000004</v>
      </c>
      <c r="CH45" s="14">
        <v>0.55000000000000004</v>
      </c>
    </row>
    <row r="46" spans="1:86" s="17" customFormat="1" outlineLevel="1" x14ac:dyDescent="0.45">
      <c r="A46" s="288"/>
      <c r="B46" s="284"/>
      <c r="C46" s="245"/>
      <c r="D46" s="67">
        <v>0.79166666666666696</v>
      </c>
      <c r="E46" s="361"/>
      <c r="F46" s="361"/>
      <c r="G46" s="361"/>
      <c r="H46" s="361"/>
      <c r="I46" s="361"/>
      <c r="J46" s="361"/>
      <c r="K46" s="361"/>
      <c r="P46" s="60"/>
      <c r="Q46" s="67">
        <v>0.79166666666666696</v>
      </c>
      <c r="R46" s="361"/>
      <c r="S46" s="361"/>
      <c r="T46" s="361"/>
      <c r="U46" s="361"/>
      <c r="V46" s="361"/>
      <c r="W46" s="361"/>
      <c r="X46" s="361"/>
      <c r="AC46" s="60"/>
      <c r="AD46" s="67">
        <v>0.79166666666666696</v>
      </c>
      <c r="AE46" s="86" t="str">
        <f t="shared" si="12"/>
        <v/>
      </c>
      <c r="AF46" s="86" t="str">
        <f t="shared" si="0"/>
        <v/>
      </c>
      <c r="AG46" s="86" t="str">
        <f t="shared" si="1"/>
        <v/>
      </c>
      <c r="AH46" s="86" t="str">
        <f t="shared" si="2"/>
        <v/>
      </c>
      <c r="AI46" s="86" t="str">
        <f t="shared" si="3"/>
        <v/>
      </c>
      <c r="AJ46" s="86" t="str">
        <f t="shared" si="4"/>
        <v/>
      </c>
      <c r="AK46" s="86" t="str">
        <f t="shared" si="5"/>
        <v/>
      </c>
      <c r="AN46" s="78">
        <v>0.79166666666666696</v>
      </c>
      <c r="AO46" s="85" t="str">
        <f t="shared" si="13"/>
        <v/>
      </c>
      <c r="AP46" s="85" t="str">
        <f t="shared" si="6"/>
        <v/>
      </c>
      <c r="AQ46" s="85" t="str">
        <f t="shared" si="7"/>
        <v/>
      </c>
      <c r="AR46" s="85" t="str">
        <f t="shared" si="8"/>
        <v/>
      </c>
      <c r="AS46" s="85" t="str">
        <f t="shared" si="9"/>
        <v/>
      </c>
      <c r="AT46" s="85" t="str">
        <f t="shared" si="10"/>
        <v/>
      </c>
      <c r="AU46" s="85" t="str">
        <f t="shared" si="11"/>
        <v/>
      </c>
      <c r="BE46" s="67">
        <v>0.79166666666666696</v>
      </c>
      <c r="BF46" s="79">
        <v>1.05</v>
      </c>
      <c r="BG46" s="79">
        <v>1.05</v>
      </c>
      <c r="BH46" s="79">
        <v>1.05</v>
      </c>
      <c r="BI46" s="79">
        <v>1.05</v>
      </c>
      <c r="BJ46" s="79">
        <v>1.05</v>
      </c>
      <c r="BK46" s="79">
        <v>1.05</v>
      </c>
      <c r="BL46" s="79">
        <v>1.05</v>
      </c>
      <c r="BO46" s="20"/>
      <c r="BP46" s="20"/>
      <c r="BR46" s="23">
        <v>0.79166666666666696</v>
      </c>
      <c r="BS46" s="25">
        <v>0.33329999999999999</v>
      </c>
      <c r="BT46" s="25">
        <v>0.33329999999999999</v>
      </c>
      <c r="BU46" s="25">
        <v>0.33329999999999999</v>
      </c>
      <c r="BV46" s="25">
        <v>0.33329999999999999</v>
      </c>
      <c r="BW46" s="25">
        <v>0.55000000000000004</v>
      </c>
      <c r="BX46" s="25">
        <v>0.55000000000000004</v>
      </c>
      <c r="BY46" s="25">
        <v>0.55000000000000004</v>
      </c>
      <c r="BZ46" s="20"/>
      <c r="CA46" s="23">
        <v>0.79166666666666696</v>
      </c>
      <c r="CB46" s="14">
        <v>0.33329999999999999</v>
      </c>
      <c r="CC46" s="14">
        <v>0.33329999999999999</v>
      </c>
      <c r="CD46" s="14">
        <v>0.33329999999999999</v>
      </c>
      <c r="CE46" s="14">
        <v>0.33329999999999999</v>
      </c>
      <c r="CF46" s="14">
        <v>0.55000000000000004</v>
      </c>
      <c r="CG46" s="14">
        <v>0.55000000000000004</v>
      </c>
      <c r="CH46" s="14">
        <v>0.55000000000000004</v>
      </c>
    </row>
    <row r="47" spans="1:86" s="17" customFormat="1" outlineLevel="1" x14ac:dyDescent="0.45">
      <c r="A47" s="288"/>
      <c r="B47" s="284"/>
      <c r="C47" s="245"/>
      <c r="D47" s="67">
        <v>0.8125</v>
      </c>
      <c r="E47" s="361"/>
      <c r="F47" s="361"/>
      <c r="G47" s="361"/>
      <c r="H47" s="361"/>
      <c r="I47" s="361"/>
      <c r="J47" s="361"/>
      <c r="K47" s="361"/>
      <c r="P47" s="60"/>
      <c r="Q47" s="67">
        <v>0.8125</v>
      </c>
      <c r="R47" s="361"/>
      <c r="S47" s="361"/>
      <c r="T47" s="361"/>
      <c r="U47" s="361"/>
      <c r="V47" s="361"/>
      <c r="W47" s="361"/>
      <c r="X47" s="361"/>
      <c r="AC47" s="60"/>
      <c r="AD47" s="67">
        <v>0.8125</v>
      </c>
      <c r="AE47" s="86" t="str">
        <f t="shared" si="12"/>
        <v/>
      </c>
      <c r="AF47" s="86" t="str">
        <f t="shared" si="0"/>
        <v/>
      </c>
      <c r="AG47" s="86" t="str">
        <f t="shared" si="1"/>
        <v/>
      </c>
      <c r="AH47" s="86" t="str">
        <f t="shared" si="2"/>
        <v/>
      </c>
      <c r="AI47" s="86" t="str">
        <f t="shared" si="3"/>
        <v/>
      </c>
      <c r="AJ47" s="86" t="str">
        <f t="shared" si="4"/>
        <v/>
      </c>
      <c r="AK47" s="86" t="str">
        <f t="shared" si="5"/>
        <v/>
      </c>
      <c r="AN47" s="78">
        <v>0.8125</v>
      </c>
      <c r="AO47" s="85" t="str">
        <f t="shared" si="13"/>
        <v/>
      </c>
      <c r="AP47" s="85" t="str">
        <f t="shared" si="6"/>
        <v/>
      </c>
      <c r="AQ47" s="85" t="str">
        <f t="shared" si="7"/>
        <v/>
      </c>
      <c r="AR47" s="85" t="str">
        <f t="shared" si="8"/>
        <v/>
      </c>
      <c r="AS47" s="85" t="str">
        <f t="shared" si="9"/>
        <v/>
      </c>
      <c r="AT47" s="85" t="str">
        <f t="shared" si="10"/>
        <v/>
      </c>
      <c r="AU47" s="85" t="str">
        <f t="shared" si="11"/>
        <v/>
      </c>
      <c r="BE47" s="67">
        <v>0.8125</v>
      </c>
      <c r="BF47" s="79">
        <v>1.05</v>
      </c>
      <c r="BG47" s="79">
        <v>1.05</v>
      </c>
      <c r="BH47" s="79">
        <v>1.05</v>
      </c>
      <c r="BI47" s="79">
        <v>1.05</v>
      </c>
      <c r="BJ47" s="79">
        <v>1.05</v>
      </c>
      <c r="BK47" s="79">
        <v>1.05</v>
      </c>
      <c r="BL47" s="79">
        <v>1.05</v>
      </c>
      <c r="BO47" s="20"/>
      <c r="BP47" s="20"/>
      <c r="BR47" s="23">
        <v>0.8125</v>
      </c>
      <c r="BS47" s="25">
        <v>0.33329999999999999</v>
      </c>
      <c r="BT47" s="25">
        <v>0.33329999999999999</v>
      </c>
      <c r="BU47" s="25">
        <v>0.33329999999999999</v>
      </c>
      <c r="BV47" s="25">
        <v>0.33329999999999999</v>
      </c>
      <c r="BW47" s="25">
        <v>0.55000000000000004</v>
      </c>
      <c r="BX47" s="25">
        <v>0.55000000000000004</v>
      </c>
      <c r="BY47" s="25">
        <v>0.55000000000000004</v>
      </c>
      <c r="BZ47" s="20"/>
      <c r="CA47" s="23">
        <v>0.8125</v>
      </c>
      <c r="CB47" s="14">
        <v>0.33329999999999999</v>
      </c>
      <c r="CC47" s="14">
        <v>0.33329999999999999</v>
      </c>
      <c r="CD47" s="14">
        <v>0.33329999999999999</v>
      </c>
      <c r="CE47" s="14">
        <v>0.33329999999999999</v>
      </c>
      <c r="CF47" s="14">
        <v>0.55000000000000004</v>
      </c>
      <c r="CG47" s="14">
        <v>0.55000000000000004</v>
      </c>
      <c r="CH47" s="14">
        <v>0.55000000000000004</v>
      </c>
    </row>
    <row r="48" spans="1:86" s="17" customFormat="1" outlineLevel="1" x14ac:dyDescent="0.45">
      <c r="A48" s="288"/>
      <c r="B48" s="284"/>
      <c r="C48" s="245"/>
      <c r="D48" s="67">
        <v>0.83333333333333304</v>
      </c>
      <c r="E48" s="361"/>
      <c r="F48" s="361"/>
      <c r="G48" s="361"/>
      <c r="H48" s="361"/>
      <c r="I48" s="361"/>
      <c r="J48" s="361"/>
      <c r="K48" s="361"/>
      <c r="P48" s="60"/>
      <c r="Q48" s="67">
        <v>0.83333333333333304</v>
      </c>
      <c r="R48" s="361"/>
      <c r="S48" s="361"/>
      <c r="T48" s="361"/>
      <c r="U48" s="361"/>
      <c r="V48" s="361"/>
      <c r="W48" s="361"/>
      <c r="X48" s="361"/>
      <c r="AC48" s="60"/>
      <c r="AD48" s="67">
        <v>0.83333333333333304</v>
      </c>
      <c r="AE48" s="86" t="str">
        <f t="shared" si="12"/>
        <v/>
      </c>
      <c r="AF48" s="86" t="str">
        <f t="shared" si="0"/>
        <v/>
      </c>
      <c r="AG48" s="86" t="str">
        <f t="shared" si="1"/>
        <v/>
      </c>
      <c r="AH48" s="86" t="str">
        <f t="shared" si="2"/>
        <v/>
      </c>
      <c r="AI48" s="86" t="str">
        <f t="shared" si="3"/>
        <v/>
      </c>
      <c r="AJ48" s="86" t="str">
        <f t="shared" si="4"/>
        <v/>
      </c>
      <c r="AK48" s="86" t="str">
        <f t="shared" si="5"/>
        <v/>
      </c>
      <c r="AN48" s="78">
        <v>0.83333333333333304</v>
      </c>
      <c r="AO48" s="85" t="str">
        <f t="shared" si="13"/>
        <v/>
      </c>
      <c r="AP48" s="85" t="str">
        <f t="shared" si="6"/>
        <v/>
      </c>
      <c r="AQ48" s="85" t="str">
        <f t="shared" si="7"/>
        <v/>
      </c>
      <c r="AR48" s="85" t="str">
        <f t="shared" si="8"/>
        <v/>
      </c>
      <c r="AS48" s="85" t="str">
        <f t="shared" si="9"/>
        <v/>
      </c>
      <c r="AT48" s="85" t="str">
        <f t="shared" si="10"/>
        <v/>
      </c>
      <c r="AU48" s="85" t="str">
        <f t="shared" si="11"/>
        <v/>
      </c>
      <c r="BE48" s="67">
        <v>0.83333333333333304</v>
      </c>
      <c r="BF48" s="79">
        <v>1.05</v>
      </c>
      <c r="BG48" s="79">
        <v>1.05</v>
      </c>
      <c r="BH48" s="79">
        <v>1.05</v>
      </c>
      <c r="BI48" s="79">
        <v>1.05</v>
      </c>
      <c r="BJ48" s="79">
        <v>1.05</v>
      </c>
      <c r="BK48" s="79">
        <v>1.05</v>
      </c>
      <c r="BL48" s="79">
        <v>1.05</v>
      </c>
      <c r="BO48" s="20"/>
      <c r="BP48" s="20"/>
      <c r="BR48" s="23">
        <v>0.83333333333333304</v>
      </c>
      <c r="BS48" s="25">
        <v>0.33329999999999999</v>
      </c>
      <c r="BT48" s="25">
        <v>0.33329999999999999</v>
      </c>
      <c r="BU48" s="25">
        <v>0.33329999999999999</v>
      </c>
      <c r="BV48" s="25">
        <v>0.33329999999999999</v>
      </c>
      <c r="BW48" s="25">
        <v>0.55000000000000004</v>
      </c>
      <c r="BX48" s="25">
        <v>0.55000000000000004</v>
      </c>
      <c r="BY48" s="25">
        <v>0.55000000000000004</v>
      </c>
      <c r="BZ48" s="20"/>
      <c r="CA48" s="23">
        <v>0.83333333333333304</v>
      </c>
      <c r="CB48" s="14">
        <v>0.33329999999999999</v>
      </c>
      <c r="CC48" s="14">
        <v>0.33329999999999999</v>
      </c>
      <c r="CD48" s="14">
        <v>0.33329999999999999</v>
      </c>
      <c r="CE48" s="14">
        <v>0.33329999999999999</v>
      </c>
      <c r="CF48" s="14">
        <v>0.55000000000000004</v>
      </c>
      <c r="CG48" s="14">
        <v>0.55000000000000004</v>
      </c>
      <c r="CH48" s="14">
        <v>0.55000000000000004</v>
      </c>
    </row>
    <row r="49" spans="1:86" s="17" customFormat="1" outlineLevel="1" x14ac:dyDescent="0.45">
      <c r="A49" s="288"/>
      <c r="B49" s="284"/>
      <c r="C49" s="245"/>
      <c r="D49" s="67">
        <v>0.85416666666666696</v>
      </c>
      <c r="E49" s="361"/>
      <c r="F49" s="361"/>
      <c r="G49" s="361"/>
      <c r="H49" s="361"/>
      <c r="I49" s="361"/>
      <c r="J49" s="361"/>
      <c r="K49" s="361"/>
      <c r="P49" s="60"/>
      <c r="Q49" s="67">
        <v>0.85416666666666696</v>
      </c>
      <c r="R49" s="361"/>
      <c r="S49" s="361"/>
      <c r="T49" s="361"/>
      <c r="U49" s="361"/>
      <c r="V49" s="361"/>
      <c r="W49" s="361"/>
      <c r="X49" s="361"/>
      <c r="AC49" s="60"/>
      <c r="AD49" s="67">
        <v>0.85416666666666696</v>
      </c>
      <c r="AE49" s="86" t="str">
        <f t="shared" si="12"/>
        <v/>
      </c>
      <c r="AF49" s="86" t="str">
        <f t="shared" si="0"/>
        <v/>
      </c>
      <c r="AG49" s="86" t="str">
        <f t="shared" si="1"/>
        <v/>
      </c>
      <c r="AH49" s="86" t="str">
        <f t="shared" si="2"/>
        <v/>
      </c>
      <c r="AI49" s="86" t="str">
        <f t="shared" si="3"/>
        <v/>
      </c>
      <c r="AJ49" s="86" t="str">
        <f t="shared" si="4"/>
        <v/>
      </c>
      <c r="AK49" s="86" t="str">
        <f t="shared" si="5"/>
        <v/>
      </c>
      <c r="AN49" s="78">
        <v>0.85416666666666696</v>
      </c>
      <c r="AO49" s="85" t="str">
        <f t="shared" si="13"/>
        <v/>
      </c>
      <c r="AP49" s="85" t="str">
        <f t="shared" si="6"/>
        <v/>
      </c>
      <c r="AQ49" s="85" t="str">
        <f t="shared" si="7"/>
        <v/>
      </c>
      <c r="AR49" s="85" t="str">
        <f t="shared" si="8"/>
        <v/>
      </c>
      <c r="AS49" s="85" t="str">
        <f t="shared" si="9"/>
        <v/>
      </c>
      <c r="AT49" s="85" t="str">
        <f t="shared" si="10"/>
        <v/>
      </c>
      <c r="AU49" s="85" t="str">
        <f t="shared" si="11"/>
        <v/>
      </c>
      <c r="BE49" s="67">
        <v>0.85416666666666696</v>
      </c>
      <c r="BF49" s="79">
        <v>1.05</v>
      </c>
      <c r="BG49" s="79">
        <v>1.05</v>
      </c>
      <c r="BH49" s="79">
        <v>1.05</v>
      </c>
      <c r="BI49" s="79">
        <v>1.05</v>
      </c>
      <c r="BJ49" s="79">
        <v>1.05</v>
      </c>
      <c r="BK49" s="79">
        <v>1.05</v>
      </c>
      <c r="BL49" s="79">
        <v>1.05</v>
      </c>
      <c r="BO49" s="20"/>
      <c r="BP49" s="20"/>
      <c r="BR49" s="23">
        <v>0.85416666666666696</v>
      </c>
      <c r="BS49" s="25">
        <v>0.33329999999999999</v>
      </c>
      <c r="BT49" s="25">
        <v>0.33329999999999999</v>
      </c>
      <c r="BU49" s="25">
        <v>0.33329999999999999</v>
      </c>
      <c r="BV49" s="25">
        <v>0.33329999999999999</v>
      </c>
      <c r="BW49" s="25">
        <v>0.55000000000000004</v>
      </c>
      <c r="BX49" s="25">
        <v>0.55000000000000004</v>
      </c>
      <c r="BY49" s="25">
        <v>0.55000000000000004</v>
      </c>
      <c r="BZ49" s="20"/>
      <c r="CA49" s="23">
        <v>0.85416666666666696</v>
      </c>
      <c r="CB49" s="14">
        <v>0.33329999999999999</v>
      </c>
      <c r="CC49" s="14">
        <v>0.33329999999999999</v>
      </c>
      <c r="CD49" s="14">
        <v>0.33329999999999999</v>
      </c>
      <c r="CE49" s="14">
        <v>0.33329999999999999</v>
      </c>
      <c r="CF49" s="14">
        <v>0.55000000000000004</v>
      </c>
      <c r="CG49" s="14">
        <v>0.55000000000000004</v>
      </c>
      <c r="CH49" s="14">
        <v>0.55000000000000004</v>
      </c>
    </row>
    <row r="50" spans="1:86" s="17" customFormat="1" outlineLevel="1" x14ac:dyDescent="0.45">
      <c r="A50" s="288"/>
      <c r="B50" s="284"/>
      <c r="C50" s="245"/>
      <c r="D50" s="67">
        <v>0.875</v>
      </c>
      <c r="E50" s="361"/>
      <c r="F50" s="361"/>
      <c r="G50" s="361"/>
      <c r="H50" s="361"/>
      <c r="I50" s="361"/>
      <c r="J50" s="361"/>
      <c r="K50" s="361"/>
      <c r="P50" s="60"/>
      <c r="Q50" s="67">
        <v>0.875</v>
      </c>
      <c r="R50" s="361"/>
      <c r="S50" s="361"/>
      <c r="T50" s="361"/>
      <c r="U50" s="361"/>
      <c r="V50" s="361"/>
      <c r="W50" s="361"/>
      <c r="X50" s="361"/>
      <c r="AC50" s="60"/>
      <c r="AD50" s="67">
        <v>0.875</v>
      </c>
      <c r="AE50" s="86" t="str">
        <f t="shared" si="12"/>
        <v/>
      </c>
      <c r="AF50" s="86" t="str">
        <f t="shared" si="0"/>
        <v/>
      </c>
      <c r="AG50" s="86" t="str">
        <f t="shared" si="1"/>
        <v/>
      </c>
      <c r="AH50" s="86" t="str">
        <f t="shared" si="2"/>
        <v/>
      </c>
      <c r="AI50" s="86" t="str">
        <f t="shared" si="3"/>
        <v/>
      </c>
      <c r="AJ50" s="86" t="str">
        <f t="shared" si="4"/>
        <v/>
      </c>
      <c r="AK50" s="86" t="str">
        <f t="shared" si="5"/>
        <v/>
      </c>
      <c r="AN50" s="78">
        <v>0.875</v>
      </c>
      <c r="AO50" s="85" t="str">
        <f t="shared" si="13"/>
        <v/>
      </c>
      <c r="AP50" s="85" t="str">
        <f t="shared" si="6"/>
        <v/>
      </c>
      <c r="AQ50" s="85" t="str">
        <f t="shared" si="7"/>
        <v/>
      </c>
      <c r="AR50" s="85" t="str">
        <f t="shared" si="8"/>
        <v/>
      </c>
      <c r="AS50" s="85" t="str">
        <f t="shared" si="9"/>
        <v/>
      </c>
      <c r="AT50" s="85" t="str">
        <f t="shared" si="10"/>
        <v/>
      </c>
      <c r="AU50" s="85" t="str">
        <f t="shared" si="11"/>
        <v/>
      </c>
      <c r="BE50" s="67">
        <v>0.875</v>
      </c>
      <c r="BF50" s="79">
        <v>1.05</v>
      </c>
      <c r="BG50" s="79">
        <v>1.05</v>
      </c>
      <c r="BH50" s="79">
        <v>1.05</v>
      </c>
      <c r="BI50" s="79">
        <v>1.05</v>
      </c>
      <c r="BJ50" s="79">
        <v>1.05</v>
      </c>
      <c r="BK50" s="79">
        <v>1.05</v>
      </c>
      <c r="BL50" s="79">
        <v>1.05</v>
      </c>
      <c r="BO50" s="20"/>
      <c r="BP50" s="20"/>
      <c r="BR50" s="23">
        <v>0.875</v>
      </c>
      <c r="BS50" s="25">
        <v>0.33329999999999999</v>
      </c>
      <c r="BT50" s="25">
        <v>0.33329999999999999</v>
      </c>
      <c r="BU50" s="25">
        <v>0.33329999999999999</v>
      </c>
      <c r="BV50" s="25">
        <v>0.33329999999999999</v>
      </c>
      <c r="BW50" s="25">
        <v>0.55000000000000004</v>
      </c>
      <c r="BX50" s="25">
        <v>0.55000000000000004</v>
      </c>
      <c r="BY50" s="25">
        <v>0.55000000000000004</v>
      </c>
      <c r="BZ50" s="20"/>
      <c r="CA50" s="23">
        <v>0.875</v>
      </c>
      <c r="CB50" s="14">
        <v>0.33329999999999999</v>
      </c>
      <c r="CC50" s="14">
        <v>0.33329999999999999</v>
      </c>
      <c r="CD50" s="14">
        <v>0.33329999999999999</v>
      </c>
      <c r="CE50" s="14">
        <v>0.33329999999999999</v>
      </c>
      <c r="CF50" s="14">
        <v>0.55000000000000004</v>
      </c>
      <c r="CG50" s="14">
        <v>0.55000000000000004</v>
      </c>
      <c r="CH50" s="14">
        <v>0.55000000000000004</v>
      </c>
    </row>
    <row r="51" spans="1:86" s="17" customFormat="1" outlineLevel="1" x14ac:dyDescent="0.45">
      <c r="A51" s="288"/>
      <c r="B51" s="284"/>
      <c r="C51" s="245"/>
      <c r="D51" s="67">
        <v>0.89583333333333304</v>
      </c>
      <c r="E51" s="361"/>
      <c r="F51" s="361"/>
      <c r="G51" s="361"/>
      <c r="H51" s="361"/>
      <c r="I51" s="361"/>
      <c r="J51" s="361"/>
      <c r="K51" s="361"/>
      <c r="P51" s="60"/>
      <c r="Q51" s="67">
        <v>0.89583333333333304</v>
      </c>
      <c r="R51" s="361"/>
      <c r="S51" s="361"/>
      <c r="T51" s="361"/>
      <c r="U51" s="361"/>
      <c r="V51" s="361"/>
      <c r="W51" s="361"/>
      <c r="X51" s="361"/>
      <c r="AC51" s="60"/>
      <c r="AD51" s="67">
        <v>0.89583333333333304</v>
      </c>
      <c r="AE51" s="86" t="str">
        <f t="shared" si="12"/>
        <v/>
      </c>
      <c r="AF51" s="86" t="str">
        <f t="shared" si="0"/>
        <v/>
      </c>
      <c r="AG51" s="86" t="str">
        <f t="shared" si="1"/>
        <v/>
      </c>
      <c r="AH51" s="86" t="str">
        <f t="shared" si="2"/>
        <v/>
      </c>
      <c r="AI51" s="86" t="str">
        <f t="shared" si="3"/>
        <v/>
      </c>
      <c r="AJ51" s="86" t="str">
        <f t="shared" si="4"/>
        <v/>
      </c>
      <c r="AK51" s="86" t="str">
        <f t="shared" si="5"/>
        <v/>
      </c>
      <c r="AN51" s="78">
        <v>0.89583333333333304</v>
      </c>
      <c r="AO51" s="85" t="str">
        <f t="shared" si="13"/>
        <v/>
      </c>
      <c r="AP51" s="85" t="str">
        <f t="shared" si="6"/>
        <v/>
      </c>
      <c r="AQ51" s="85" t="str">
        <f t="shared" si="7"/>
        <v/>
      </c>
      <c r="AR51" s="85" t="str">
        <f t="shared" si="8"/>
        <v/>
      </c>
      <c r="AS51" s="85" t="str">
        <f t="shared" si="9"/>
        <v/>
      </c>
      <c r="AT51" s="85" t="str">
        <f t="shared" si="10"/>
        <v/>
      </c>
      <c r="AU51" s="85" t="str">
        <f t="shared" si="11"/>
        <v/>
      </c>
      <c r="BE51" s="67">
        <v>0.89583333333333304</v>
      </c>
      <c r="BF51" s="79">
        <v>1.05</v>
      </c>
      <c r="BG51" s="79">
        <v>1.05</v>
      </c>
      <c r="BH51" s="79">
        <v>1.05</v>
      </c>
      <c r="BI51" s="79">
        <v>1.05</v>
      </c>
      <c r="BJ51" s="79">
        <v>1.05</v>
      </c>
      <c r="BK51" s="79">
        <v>1.05</v>
      </c>
      <c r="BL51" s="79">
        <v>1.05</v>
      </c>
      <c r="BO51" s="20"/>
      <c r="BP51" s="20"/>
      <c r="BR51" s="23">
        <v>0.89583333333333304</v>
      </c>
      <c r="BS51" s="25">
        <v>0.33329999999999999</v>
      </c>
      <c r="BT51" s="25">
        <v>0.33329999999999999</v>
      </c>
      <c r="BU51" s="25">
        <v>0.33329999999999999</v>
      </c>
      <c r="BV51" s="25">
        <v>0.33329999999999999</v>
      </c>
      <c r="BW51" s="25">
        <v>0.55000000000000004</v>
      </c>
      <c r="BX51" s="25">
        <v>0.55000000000000004</v>
      </c>
      <c r="BY51" s="25">
        <v>0.55000000000000004</v>
      </c>
      <c r="BZ51" s="20"/>
      <c r="CA51" s="23">
        <v>0.89583333333333304</v>
      </c>
      <c r="CB51" s="14">
        <v>0.33329999999999999</v>
      </c>
      <c r="CC51" s="14">
        <v>0.33329999999999999</v>
      </c>
      <c r="CD51" s="14">
        <v>0.33329999999999999</v>
      </c>
      <c r="CE51" s="14">
        <v>0.33329999999999999</v>
      </c>
      <c r="CF51" s="14">
        <v>0.55000000000000004</v>
      </c>
      <c r="CG51" s="14">
        <v>0.55000000000000004</v>
      </c>
      <c r="CH51" s="14">
        <v>0.55000000000000004</v>
      </c>
    </row>
    <row r="52" spans="1:86" s="17" customFormat="1" outlineLevel="1" x14ac:dyDescent="0.45">
      <c r="A52" s="288"/>
      <c r="B52" s="284"/>
      <c r="C52" s="245"/>
      <c r="D52" s="67">
        <v>0.91666666666666696</v>
      </c>
      <c r="E52" s="361"/>
      <c r="F52" s="361"/>
      <c r="G52" s="361"/>
      <c r="H52" s="361"/>
      <c r="I52" s="361"/>
      <c r="J52" s="361"/>
      <c r="K52" s="361"/>
      <c r="P52" s="60"/>
      <c r="Q52" s="67">
        <v>0.91666666666666696</v>
      </c>
      <c r="R52" s="361"/>
      <c r="S52" s="361"/>
      <c r="T52" s="361"/>
      <c r="U52" s="361"/>
      <c r="V52" s="361"/>
      <c r="W52" s="361"/>
      <c r="X52" s="361"/>
      <c r="AC52" s="60"/>
      <c r="AD52" s="67">
        <v>0.91666666666666696</v>
      </c>
      <c r="AE52" s="86" t="str">
        <f t="shared" si="12"/>
        <v/>
      </c>
      <c r="AF52" s="86" t="str">
        <f t="shared" si="0"/>
        <v/>
      </c>
      <c r="AG52" s="86" t="str">
        <f t="shared" si="1"/>
        <v/>
      </c>
      <c r="AH52" s="86" t="str">
        <f t="shared" si="2"/>
        <v/>
      </c>
      <c r="AI52" s="86" t="str">
        <f t="shared" si="3"/>
        <v/>
      </c>
      <c r="AJ52" s="86" t="str">
        <f t="shared" si="4"/>
        <v/>
      </c>
      <c r="AK52" s="86" t="str">
        <f t="shared" si="5"/>
        <v/>
      </c>
      <c r="AN52" s="78">
        <v>0.91666666666666696</v>
      </c>
      <c r="AO52" s="85" t="str">
        <f t="shared" si="13"/>
        <v/>
      </c>
      <c r="AP52" s="85" t="str">
        <f t="shared" si="6"/>
        <v/>
      </c>
      <c r="AQ52" s="85" t="str">
        <f t="shared" si="7"/>
        <v/>
      </c>
      <c r="AR52" s="85" t="str">
        <f t="shared" si="8"/>
        <v/>
      </c>
      <c r="AS52" s="85" t="str">
        <f t="shared" si="9"/>
        <v/>
      </c>
      <c r="AT52" s="85" t="str">
        <f t="shared" si="10"/>
        <v/>
      </c>
      <c r="AU52" s="85" t="str">
        <f t="shared" si="11"/>
        <v/>
      </c>
      <c r="BE52" s="67">
        <v>0.91666666666666696</v>
      </c>
      <c r="BF52" s="79">
        <v>1.05</v>
      </c>
      <c r="BG52" s="79">
        <v>1.05</v>
      </c>
      <c r="BH52" s="79">
        <v>1.05</v>
      </c>
      <c r="BI52" s="79">
        <v>1.05</v>
      </c>
      <c r="BJ52" s="79">
        <v>1.05</v>
      </c>
      <c r="BK52" s="79">
        <v>1.05</v>
      </c>
      <c r="BL52" s="79">
        <v>1.05</v>
      </c>
      <c r="BO52" s="20"/>
      <c r="BP52" s="20"/>
      <c r="BR52" s="23">
        <v>0.91666666666666696</v>
      </c>
      <c r="BS52" s="25">
        <v>0.33329999999999999</v>
      </c>
      <c r="BT52" s="25">
        <v>0.33329999999999999</v>
      </c>
      <c r="BU52" s="25">
        <v>0.33329999999999999</v>
      </c>
      <c r="BV52" s="25">
        <v>0.33329999999999999</v>
      </c>
      <c r="BW52" s="25">
        <v>0.55000000000000004</v>
      </c>
      <c r="BX52" s="25">
        <v>0.55000000000000004</v>
      </c>
      <c r="BY52" s="25">
        <v>0.55000000000000004</v>
      </c>
      <c r="BZ52" s="20"/>
      <c r="CA52" s="23">
        <v>0.91666666666666696</v>
      </c>
      <c r="CB52" s="14">
        <v>0.33329999999999999</v>
      </c>
      <c r="CC52" s="14">
        <v>0.33329999999999999</v>
      </c>
      <c r="CD52" s="14">
        <v>0.33329999999999999</v>
      </c>
      <c r="CE52" s="14">
        <v>0.33329999999999999</v>
      </c>
      <c r="CF52" s="14">
        <v>0.55000000000000004</v>
      </c>
      <c r="CG52" s="14">
        <v>0.55000000000000004</v>
      </c>
      <c r="CH52" s="14">
        <v>0.55000000000000004</v>
      </c>
    </row>
    <row r="53" spans="1:86" s="17" customFormat="1" outlineLevel="1" x14ac:dyDescent="0.45">
      <c r="A53" s="288"/>
      <c r="B53" s="284"/>
      <c r="C53" s="245"/>
      <c r="D53" s="67">
        <v>0.9375</v>
      </c>
      <c r="E53" s="361"/>
      <c r="F53" s="361"/>
      <c r="G53" s="361"/>
      <c r="H53" s="361"/>
      <c r="I53" s="361"/>
      <c r="J53" s="361"/>
      <c r="K53" s="361"/>
      <c r="P53" s="60"/>
      <c r="Q53" s="67">
        <v>0.9375</v>
      </c>
      <c r="R53" s="361"/>
      <c r="S53" s="361"/>
      <c r="T53" s="361"/>
      <c r="U53" s="361"/>
      <c r="V53" s="361"/>
      <c r="W53" s="361"/>
      <c r="X53" s="361"/>
      <c r="AC53" s="60"/>
      <c r="AD53" s="67">
        <v>0.9375</v>
      </c>
      <c r="AE53" s="86" t="str">
        <f t="shared" si="12"/>
        <v/>
      </c>
      <c r="AF53" s="86" t="str">
        <f t="shared" si="0"/>
        <v/>
      </c>
      <c r="AG53" s="86" t="str">
        <f t="shared" si="1"/>
        <v/>
      </c>
      <c r="AH53" s="86" t="str">
        <f t="shared" si="2"/>
        <v/>
      </c>
      <c r="AI53" s="86" t="str">
        <f t="shared" si="3"/>
        <v/>
      </c>
      <c r="AJ53" s="86" t="str">
        <f t="shared" si="4"/>
        <v/>
      </c>
      <c r="AK53" s="86" t="str">
        <f t="shared" si="5"/>
        <v/>
      </c>
      <c r="AN53" s="78">
        <v>0.9375</v>
      </c>
      <c r="AO53" s="85" t="str">
        <f t="shared" si="13"/>
        <v/>
      </c>
      <c r="AP53" s="85" t="str">
        <f t="shared" si="6"/>
        <v/>
      </c>
      <c r="AQ53" s="85" t="str">
        <f t="shared" si="7"/>
        <v/>
      </c>
      <c r="AR53" s="85" t="str">
        <f t="shared" si="8"/>
        <v/>
      </c>
      <c r="AS53" s="85" t="str">
        <f t="shared" si="9"/>
        <v/>
      </c>
      <c r="AT53" s="85" t="str">
        <f t="shared" si="10"/>
        <v/>
      </c>
      <c r="AU53" s="85" t="str">
        <f t="shared" si="11"/>
        <v/>
      </c>
      <c r="BE53" s="67">
        <v>0.9375</v>
      </c>
      <c r="BF53" s="79">
        <v>1.05</v>
      </c>
      <c r="BG53" s="79">
        <v>1.05</v>
      </c>
      <c r="BH53" s="79">
        <v>1.05</v>
      </c>
      <c r="BI53" s="79">
        <v>1.05</v>
      </c>
      <c r="BJ53" s="79">
        <v>1.05</v>
      </c>
      <c r="BK53" s="79">
        <v>1.05</v>
      </c>
      <c r="BL53" s="79">
        <v>1.05</v>
      </c>
      <c r="BO53" s="20"/>
      <c r="BP53" s="20"/>
      <c r="BR53" s="23">
        <v>0.9375</v>
      </c>
      <c r="BS53" s="25">
        <v>0.33329999999999999</v>
      </c>
      <c r="BT53" s="25">
        <v>0.33329999999999999</v>
      </c>
      <c r="BU53" s="25">
        <v>0.33329999999999999</v>
      </c>
      <c r="BV53" s="25">
        <v>0.33329999999999999</v>
      </c>
      <c r="BW53" s="25">
        <v>0.55000000000000004</v>
      </c>
      <c r="BX53" s="25">
        <v>0.55000000000000004</v>
      </c>
      <c r="BY53" s="25">
        <v>0.55000000000000004</v>
      </c>
      <c r="BZ53" s="20"/>
      <c r="CA53" s="23">
        <v>0.9375</v>
      </c>
      <c r="CB53" s="14">
        <v>0.33329999999999999</v>
      </c>
      <c r="CC53" s="14">
        <v>0.33329999999999999</v>
      </c>
      <c r="CD53" s="14">
        <v>0.33329999999999999</v>
      </c>
      <c r="CE53" s="14">
        <v>0.33329999999999999</v>
      </c>
      <c r="CF53" s="14">
        <v>0.55000000000000004</v>
      </c>
      <c r="CG53" s="14">
        <v>0.55000000000000004</v>
      </c>
      <c r="CH53" s="14">
        <v>0.55000000000000004</v>
      </c>
    </row>
    <row r="54" spans="1:86" s="17" customFormat="1" outlineLevel="1" x14ac:dyDescent="0.45">
      <c r="A54" s="288"/>
      <c r="B54" s="284"/>
      <c r="C54" s="245"/>
      <c r="D54" s="67">
        <v>0.95833333333333304</v>
      </c>
      <c r="E54" s="361"/>
      <c r="F54" s="361"/>
      <c r="G54" s="361"/>
      <c r="H54" s="361"/>
      <c r="I54" s="361"/>
      <c r="J54" s="361"/>
      <c r="K54" s="361"/>
      <c r="P54" s="60"/>
      <c r="Q54" s="67">
        <v>0.95833333333333304</v>
      </c>
      <c r="R54" s="361"/>
      <c r="S54" s="361"/>
      <c r="T54" s="361"/>
      <c r="U54" s="361"/>
      <c r="V54" s="361"/>
      <c r="W54" s="361"/>
      <c r="X54" s="361"/>
      <c r="AC54" s="60"/>
      <c r="AD54" s="67">
        <v>0.95833333333333304</v>
      </c>
      <c r="AE54" s="86" t="str">
        <f t="shared" si="12"/>
        <v/>
      </c>
      <c r="AF54" s="86" t="str">
        <f t="shared" si="0"/>
        <v/>
      </c>
      <c r="AG54" s="86" t="str">
        <f t="shared" si="1"/>
        <v/>
      </c>
      <c r="AH54" s="86" t="str">
        <f t="shared" si="2"/>
        <v/>
      </c>
      <c r="AI54" s="86" t="str">
        <f t="shared" si="3"/>
        <v/>
      </c>
      <c r="AJ54" s="86" t="str">
        <f t="shared" si="4"/>
        <v/>
      </c>
      <c r="AK54" s="86" t="str">
        <f t="shared" si="5"/>
        <v/>
      </c>
      <c r="AN54" s="78">
        <v>0.95833333333333304</v>
      </c>
      <c r="AO54" s="85" t="str">
        <f t="shared" si="13"/>
        <v/>
      </c>
      <c r="AP54" s="85" t="str">
        <f t="shared" si="6"/>
        <v/>
      </c>
      <c r="AQ54" s="85" t="str">
        <f t="shared" si="7"/>
        <v/>
      </c>
      <c r="AR54" s="85" t="str">
        <f t="shared" si="8"/>
        <v/>
      </c>
      <c r="AS54" s="85" t="str">
        <f t="shared" si="9"/>
        <v/>
      </c>
      <c r="AT54" s="85" t="str">
        <f t="shared" si="10"/>
        <v/>
      </c>
      <c r="AU54" s="85" t="str">
        <f t="shared" si="11"/>
        <v/>
      </c>
      <c r="BE54" s="67">
        <v>0.95833333333333304</v>
      </c>
      <c r="BF54" s="79">
        <v>1.05</v>
      </c>
      <c r="BG54" s="79">
        <v>1.05</v>
      </c>
      <c r="BH54" s="79">
        <v>1.05</v>
      </c>
      <c r="BI54" s="79">
        <v>1.05</v>
      </c>
      <c r="BJ54" s="79">
        <v>1.05</v>
      </c>
      <c r="BK54" s="79">
        <v>1.05</v>
      </c>
      <c r="BL54" s="79">
        <v>1.05</v>
      </c>
      <c r="BO54" s="20"/>
      <c r="BP54" s="20"/>
      <c r="BR54" s="23">
        <v>0.95833333333333304</v>
      </c>
      <c r="BS54" s="25">
        <v>0.33329999999999999</v>
      </c>
      <c r="BT54" s="25">
        <v>0.33329999999999999</v>
      </c>
      <c r="BU54" s="25">
        <v>0.33329999999999999</v>
      </c>
      <c r="BV54" s="25">
        <v>0.33329999999999999</v>
      </c>
      <c r="BW54" s="25">
        <v>0.55000000000000004</v>
      </c>
      <c r="BX54" s="25">
        <v>0.55000000000000004</v>
      </c>
      <c r="BY54" s="25">
        <v>0.55000000000000004</v>
      </c>
      <c r="BZ54" s="20"/>
      <c r="CA54" s="23">
        <v>0.95833333333333304</v>
      </c>
      <c r="CB54" s="14">
        <v>0.33329999999999999</v>
      </c>
      <c r="CC54" s="14">
        <v>0.33329999999999999</v>
      </c>
      <c r="CD54" s="14">
        <v>0.33329999999999999</v>
      </c>
      <c r="CE54" s="14">
        <v>0.33329999999999999</v>
      </c>
      <c r="CF54" s="14">
        <v>0.55000000000000004</v>
      </c>
      <c r="CG54" s="14">
        <v>0.55000000000000004</v>
      </c>
      <c r="CH54" s="14">
        <v>0.55000000000000004</v>
      </c>
    </row>
    <row r="55" spans="1:86" s="18" customFormat="1" ht="14.65" outlineLevel="1" thickBot="1" x14ac:dyDescent="0.5">
      <c r="A55" s="288"/>
      <c r="B55" s="284"/>
      <c r="C55" s="245"/>
      <c r="D55" s="67">
        <v>0.97916666666666696</v>
      </c>
      <c r="E55" s="361"/>
      <c r="F55" s="361"/>
      <c r="G55" s="361"/>
      <c r="H55" s="361"/>
      <c r="I55" s="361"/>
      <c r="J55" s="361"/>
      <c r="K55" s="361"/>
      <c r="P55" s="61"/>
      <c r="Q55" s="67">
        <v>0.97916666666666696</v>
      </c>
      <c r="R55" s="361"/>
      <c r="S55" s="361"/>
      <c r="T55" s="361"/>
      <c r="U55" s="361"/>
      <c r="V55" s="361"/>
      <c r="W55" s="361"/>
      <c r="X55" s="361"/>
      <c r="AC55" s="61"/>
      <c r="AD55" s="67">
        <v>0.97916666666666696</v>
      </c>
      <c r="AE55" s="86" t="str">
        <f t="shared" si="12"/>
        <v/>
      </c>
      <c r="AF55" s="86" t="str">
        <f t="shared" si="0"/>
        <v/>
      </c>
      <c r="AG55" s="86" t="str">
        <f t="shared" si="1"/>
        <v/>
      </c>
      <c r="AH55" s="86" t="str">
        <f t="shared" si="2"/>
        <v/>
      </c>
      <c r="AI55" s="86" t="str">
        <f t="shared" si="3"/>
        <v/>
      </c>
      <c r="AJ55" s="86" t="str">
        <f t="shared" si="4"/>
        <v/>
      </c>
      <c r="AK55" s="86" t="str">
        <f t="shared" si="5"/>
        <v/>
      </c>
      <c r="AN55" s="78">
        <v>0.97916666666666696</v>
      </c>
      <c r="AO55" s="85" t="str">
        <f t="shared" si="13"/>
        <v/>
      </c>
      <c r="AP55" s="85" t="str">
        <f t="shared" si="6"/>
        <v/>
      </c>
      <c r="AQ55" s="85" t="str">
        <f t="shared" si="7"/>
        <v/>
      </c>
      <c r="AR55" s="85" t="str">
        <f t="shared" si="8"/>
        <v/>
      </c>
      <c r="AS55" s="85" t="str">
        <f t="shared" si="9"/>
        <v/>
      </c>
      <c r="AT55" s="85" t="str">
        <f t="shared" si="10"/>
        <v/>
      </c>
      <c r="AU55" s="85" t="str">
        <f t="shared" si="11"/>
        <v/>
      </c>
      <c r="BE55" s="67">
        <v>0.97916666666666696</v>
      </c>
      <c r="BF55" s="79">
        <v>1.05</v>
      </c>
      <c r="BG55" s="79">
        <v>1.05</v>
      </c>
      <c r="BH55" s="79">
        <v>1.05</v>
      </c>
      <c r="BI55" s="79">
        <v>1.05</v>
      </c>
      <c r="BJ55" s="79">
        <v>1.05</v>
      </c>
      <c r="BK55" s="79">
        <v>1.05</v>
      </c>
      <c r="BL55" s="79">
        <v>1.05</v>
      </c>
      <c r="BO55" s="21"/>
      <c r="BP55" s="21"/>
      <c r="BR55" s="24">
        <v>0.97916666666666696</v>
      </c>
      <c r="BS55" s="64">
        <v>0.33329999999999999</v>
      </c>
      <c r="BT55" s="64">
        <v>0.33329999999999999</v>
      </c>
      <c r="BU55" s="64">
        <v>0.33329999999999999</v>
      </c>
      <c r="BV55" s="64">
        <v>0.33329999999999999</v>
      </c>
      <c r="BW55" s="64">
        <v>0.55000000000000004</v>
      </c>
      <c r="BX55" s="64">
        <v>0.55000000000000004</v>
      </c>
      <c r="BY55" s="64">
        <v>0.55000000000000004</v>
      </c>
      <c r="BZ55" s="21"/>
      <c r="CA55" s="24">
        <v>0.97916666666666696</v>
      </c>
      <c r="CB55" s="65">
        <v>0.33329999999999999</v>
      </c>
      <c r="CC55" s="65">
        <v>0.33329999999999999</v>
      </c>
      <c r="CD55" s="65">
        <v>0.33329999999999999</v>
      </c>
      <c r="CE55" s="65">
        <v>0.33329999999999999</v>
      </c>
      <c r="CF55" s="65">
        <v>0.55000000000000004</v>
      </c>
      <c r="CG55" s="65">
        <v>0.55000000000000004</v>
      </c>
      <c r="CH55" s="65">
        <v>0.55000000000000004</v>
      </c>
    </row>
    <row r="56" spans="1:86" x14ac:dyDescent="0.45">
      <c r="A56" s="285" t="s">
        <v>129</v>
      </c>
      <c r="B56" s="285"/>
      <c r="C56" s="245"/>
      <c r="D56" s="229"/>
      <c r="E56" s="52"/>
      <c r="F56" s="63"/>
      <c r="G56" s="63"/>
      <c r="H56" s="63"/>
      <c r="I56" s="63"/>
      <c r="J56" s="63"/>
      <c r="K56" s="63"/>
      <c r="L56" s="63"/>
      <c r="M56" s="63"/>
      <c r="N56" s="63"/>
      <c r="P56" s="8"/>
      <c r="Q56" s="69"/>
      <c r="R56" s="52"/>
      <c r="S56" s="63"/>
      <c r="T56" s="63"/>
      <c r="U56" s="63"/>
      <c r="V56" s="63"/>
      <c r="W56" s="63"/>
      <c r="X56" s="63"/>
      <c r="Y56" s="63"/>
      <c r="Z56" s="63"/>
      <c r="AA56" s="63"/>
      <c r="AD56" s="69"/>
      <c r="AE56" s="51"/>
      <c r="BA56" s="81"/>
      <c r="BB56" s="81"/>
      <c r="BC56" s="81"/>
    </row>
    <row r="57" spans="1:86" x14ac:dyDescent="0.45">
      <c r="B57" s="285" t="str">
        <f>CONCATENATE(STILLINGAR_FORSENDUR!$E$11," : MÖNNUN")</f>
        <v>&lt;SLÁ HÉR INN&gt; : MÖNNUN</v>
      </c>
      <c r="C57" s="245"/>
      <c r="D57" s="33"/>
      <c r="E57" s="53"/>
      <c r="F57" s="54"/>
      <c r="G57" s="54"/>
      <c r="H57" s="54"/>
      <c r="I57" s="54"/>
      <c r="J57" s="54"/>
      <c r="K57" s="54"/>
      <c r="L57" s="57" t="s">
        <v>27</v>
      </c>
      <c r="M57" s="57" t="s">
        <v>15</v>
      </c>
      <c r="N57" s="57" t="s">
        <v>16</v>
      </c>
      <c r="O57" s="1"/>
      <c r="P57" s="62"/>
      <c r="Q57" s="33"/>
      <c r="R57" s="53"/>
      <c r="Y57" s="57" t="s">
        <v>27</v>
      </c>
      <c r="Z57" s="57" t="s">
        <v>15</v>
      </c>
      <c r="AA57" s="58" t="s">
        <v>16</v>
      </c>
      <c r="AD57" s="33"/>
      <c r="AL57" s="57" t="s">
        <v>27</v>
      </c>
      <c r="AM57" s="57" t="s">
        <v>15</v>
      </c>
      <c r="AN57" s="88" t="s">
        <v>16</v>
      </c>
      <c r="AZ57" s="81"/>
      <c r="BA57" s="81"/>
      <c r="BB57" s="81"/>
      <c r="BC57" s="81"/>
      <c r="BH57" t="s">
        <v>29</v>
      </c>
      <c r="BT57" t="s">
        <v>30</v>
      </c>
      <c r="CC57" t="s">
        <v>31</v>
      </c>
    </row>
    <row r="58" spans="1:86" ht="15" customHeight="1" x14ac:dyDescent="0.45">
      <c r="A58" s="286"/>
      <c r="B58" s="285" t="str">
        <f>CONCATENATE(STILLINGAR_FORSENDUR!$E$11," : STARFSMENN")</f>
        <v>&lt;SLÁ HÉR INN&gt; : STARFSMENN</v>
      </c>
      <c r="C58" s="245"/>
      <c r="D58" s="37"/>
      <c r="E58" s="35"/>
      <c r="F58" s="35"/>
      <c r="G58" s="35"/>
      <c r="H58" s="35"/>
      <c r="I58" s="35"/>
      <c r="J58" s="35"/>
      <c r="K58" s="36" t="s">
        <v>10</v>
      </c>
      <c r="L58" s="348">
        <f>SUM(dagvinna_fjöldi_173)/2</f>
        <v>0</v>
      </c>
      <c r="M58" s="349">
        <f>L58</f>
        <v>0</v>
      </c>
      <c r="N58" s="350"/>
      <c r="P58" s="8"/>
      <c r="Q58" s="37"/>
      <c r="R58" s="35"/>
      <c r="S58" s="35"/>
      <c r="T58" s="35"/>
      <c r="U58" s="35"/>
      <c r="V58" s="35"/>
      <c r="W58" s="35"/>
      <c r="X58" s="36" t="s">
        <v>10</v>
      </c>
      <c r="Y58" s="55">
        <f>SUM(dagvinna_fjöldi_173umbót)/2</f>
        <v>0</v>
      </c>
      <c r="Z58" s="3">
        <f>Y58</f>
        <v>0</v>
      </c>
      <c r="AA58" s="41"/>
      <c r="AD58" s="598" t="s">
        <v>32</v>
      </c>
      <c r="AE58" s="29"/>
      <c r="AF58" s="29"/>
      <c r="AG58" s="29"/>
      <c r="AH58" s="29"/>
      <c r="AI58" s="29"/>
      <c r="AJ58" s="29"/>
      <c r="AK58" s="36" t="s">
        <v>10</v>
      </c>
      <c r="AL58" s="95">
        <f>SUM(dagvinna_fjöldi_156vægi)/2</f>
        <v>0</v>
      </c>
      <c r="AM58" s="96">
        <f>AL58</f>
        <v>0</v>
      </c>
      <c r="AN58" s="97"/>
      <c r="AZ58" s="81"/>
      <c r="BA58" s="81"/>
      <c r="BB58" s="81"/>
      <c r="BC58" s="81"/>
    </row>
    <row r="59" spans="1:86" x14ac:dyDescent="0.45">
      <c r="B59" s="285" t="str">
        <f>CONCATENATE(STILLINGAR_FORSENDUR!$E$11," : FYRIR STARFSMANNINN")</f>
        <v>&lt;SLÁ HÉR INN&gt; : FYRIR STARFSMANNINN</v>
      </c>
      <c r="C59" s="245"/>
      <c r="D59" s="37"/>
      <c r="E59" s="37"/>
      <c r="F59" s="37"/>
      <c r="G59" s="37"/>
      <c r="H59" s="37"/>
      <c r="I59" s="37"/>
      <c r="J59" s="37"/>
      <c r="K59" s="38" t="s">
        <v>12</v>
      </c>
      <c r="L59" s="351">
        <f>SUM(alag33_fjöldi_173)/2</f>
        <v>0</v>
      </c>
      <c r="M59" s="352">
        <f>L59</f>
        <v>0</v>
      </c>
      <c r="N59" s="353"/>
      <c r="P59" s="8"/>
      <c r="Q59" s="37"/>
      <c r="R59" s="37"/>
      <c r="S59" s="37"/>
      <c r="T59" s="37"/>
      <c r="U59" s="37"/>
      <c r="V59" s="37"/>
      <c r="W59" s="37"/>
      <c r="X59" s="38" t="s">
        <v>12</v>
      </c>
      <c r="Y59" s="56">
        <f>SUM(alag33_fjöldi_173umbót)/2</f>
        <v>0</v>
      </c>
      <c r="Z59" s="4">
        <f>Y59</f>
        <v>0</v>
      </c>
      <c r="AA59" s="42"/>
      <c r="AD59" s="598"/>
      <c r="AE59" s="29"/>
      <c r="AF59" s="29"/>
      <c r="AG59" s="29"/>
      <c r="AH59" s="29"/>
      <c r="AI59" s="29"/>
      <c r="AJ59" s="29"/>
      <c r="AK59" s="38" t="s">
        <v>12</v>
      </c>
      <c r="AL59" s="98">
        <f>SUM(alag33_fjöldi_156vægi)/2</f>
        <v>0</v>
      </c>
      <c r="AM59" s="99">
        <f>AL59</f>
        <v>0</v>
      </c>
      <c r="AN59" s="97"/>
      <c r="AZ59" s="81"/>
      <c r="BA59" s="81"/>
      <c r="BB59" s="81"/>
      <c r="BC59" s="81"/>
    </row>
    <row r="60" spans="1:86" x14ac:dyDescent="0.45">
      <c r="C60" s="245"/>
      <c r="D60" s="37"/>
      <c r="E60" s="37"/>
      <c r="F60" s="37"/>
      <c r="G60" s="37"/>
      <c r="H60" s="37"/>
      <c r="I60" s="37"/>
      <c r="J60" s="37"/>
      <c r="K60" s="38" t="s">
        <v>13</v>
      </c>
      <c r="L60" s="351">
        <f>SUM(alag55_fjöldi_173)/2</f>
        <v>0</v>
      </c>
      <c r="M60" s="352">
        <f>L60-N60</f>
        <v>0</v>
      </c>
      <c r="N60" s="354">
        <f>SUM(helgi_fjöldi_173)/2</f>
        <v>0</v>
      </c>
      <c r="P60" s="8"/>
      <c r="Q60" s="37"/>
      <c r="R60" s="37"/>
      <c r="S60" s="37"/>
      <c r="T60" s="37"/>
      <c r="U60" s="37"/>
      <c r="V60" s="37"/>
      <c r="W60" s="37"/>
      <c r="X60" s="38" t="s">
        <v>13</v>
      </c>
      <c r="Y60" s="56">
        <f>SUM(alag55_fjöldi_173umbót)/2</f>
        <v>0</v>
      </c>
      <c r="Z60" s="4">
        <f>Y60-AA60</f>
        <v>0</v>
      </c>
      <c r="AA60" s="2">
        <f>SUM(helgi_fjöldi_173umbót)/2</f>
        <v>0</v>
      </c>
      <c r="AD60" s="598"/>
      <c r="AE60" s="29"/>
      <c r="AF60" s="29"/>
      <c r="AG60" s="29"/>
      <c r="AH60" s="29"/>
      <c r="AI60" s="29"/>
      <c r="AJ60" s="29"/>
      <c r="AK60" s="38" t="s">
        <v>13</v>
      </c>
      <c r="AL60" s="98">
        <f>SUM(alag55_fjöldi_156vægi)/2</f>
        <v>0</v>
      </c>
      <c r="AM60" s="99">
        <f>SUM($AS$42:$AS$55)/2</f>
        <v>0</v>
      </c>
      <c r="AN60" s="100">
        <f>SUM($AT$24:$AU$55)/2</f>
        <v>0</v>
      </c>
      <c r="AZ60" s="81"/>
      <c r="BA60" s="81"/>
      <c r="BB60" s="81"/>
      <c r="BC60" s="81"/>
    </row>
    <row r="61" spans="1:86" x14ac:dyDescent="0.45">
      <c r="C61" s="245"/>
      <c r="D61" s="39"/>
      <c r="E61" s="39"/>
      <c r="F61" s="39"/>
      <c r="G61" s="39"/>
      <c r="H61" s="39"/>
      <c r="I61" s="39"/>
      <c r="J61" s="39"/>
      <c r="K61" s="40" t="s">
        <v>14</v>
      </c>
      <c r="L61" s="355">
        <f>SUM(L58:L60)</f>
        <v>0</v>
      </c>
      <c r="M61" s="356">
        <f>SUM(M58:M60)</f>
        <v>0</v>
      </c>
      <c r="N61" s="357">
        <f>SUM(N58:N60)</f>
        <v>0</v>
      </c>
      <c r="P61" s="8"/>
      <c r="Q61" s="39"/>
      <c r="R61" s="39"/>
      <c r="S61" s="39"/>
      <c r="T61" s="39"/>
      <c r="U61" s="39"/>
      <c r="V61" s="39"/>
      <c r="W61" s="39"/>
      <c r="X61" s="40" t="s">
        <v>14</v>
      </c>
      <c r="Y61" s="57">
        <f>SUM(Y58:Y60)</f>
        <v>0</v>
      </c>
      <c r="Z61" s="27">
        <f>SUM(Z58:Z60)</f>
        <v>0</v>
      </c>
      <c r="AA61" s="28">
        <f>SUM(AA58:AA60)</f>
        <v>0</v>
      </c>
      <c r="AD61" s="598"/>
      <c r="AE61" s="29"/>
      <c r="AF61" s="29"/>
      <c r="AG61" s="29"/>
      <c r="AH61" s="29"/>
      <c r="AI61" s="29"/>
      <c r="AJ61" s="29"/>
      <c r="AK61" s="38" t="s">
        <v>22</v>
      </c>
      <c r="AL61" s="98">
        <f>SUM(alag65_fjöldi_156vægi)/2</f>
        <v>0</v>
      </c>
      <c r="AM61" s="99">
        <f>SUM(alag65_fjöldi_156vægi)/2</f>
        <v>0</v>
      </c>
      <c r="AN61" s="97"/>
      <c r="AZ61" s="81"/>
      <c r="BA61" s="81"/>
      <c r="BB61" s="81"/>
      <c r="BC61" s="81"/>
    </row>
    <row r="62" spans="1:86" x14ac:dyDescent="0.45">
      <c r="AD62" s="599"/>
      <c r="AE62" s="29"/>
      <c r="AF62" s="29"/>
      <c r="AG62" s="29"/>
      <c r="AH62" s="29"/>
      <c r="AI62" s="29"/>
      <c r="AJ62" s="29"/>
      <c r="AK62" s="38" t="s">
        <v>23</v>
      </c>
      <c r="AL62" s="98">
        <f>SUM(alag75_fjöldi_156vægi)/2</f>
        <v>0</v>
      </c>
      <c r="AM62" s="99">
        <f>SUM($AO$8:$AO$23)/2</f>
        <v>0</v>
      </c>
      <c r="AN62" s="100">
        <f>SUM($AT$8:$AU$23)/2</f>
        <v>0</v>
      </c>
      <c r="AZ62" s="81"/>
      <c r="BA62" s="81"/>
      <c r="BB62" s="81"/>
      <c r="BC62" s="81"/>
    </row>
    <row r="63" spans="1:86" x14ac:dyDescent="0.45">
      <c r="C63" s="247"/>
      <c r="D63" s="35"/>
      <c r="E63" s="35"/>
      <c r="F63" s="35"/>
      <c r="G63" s="35"/>
      <c r="H63" s="35"/>
      <c r="I63" s="35"/>
      <c r="J63" s="35"/>
      <c r="K63" s="43"/>
      <c r="L63" s="44" t="s">
        <v>18</v>
      </c>
      <c r="M63" s="5">
        <f>IFERROR(M58/$L$61,0)</f>
        <v>0</v>
      </c>
      <c r="N63" s="589">
        <f>IFERROR(N61/$L$61,0)</f>
        <v>0</v>
      </c>
      <c r="P63" s="8"/>
      <c r="Q63" s="35"/>
      <c r="R63" s="35"/>
      <c r="S63" s="35"/>
      <c r="T63" s="35"/>
      <c r="U63" s="35"/>
      <c r="V63" s="35"/>
      <c r="W63" s="35"/>
      <c r="X63" s="43"/>
      <c r="Y63" s="44" t="s">
        <v>18</v>
      </c>
      <c r="Z63" s="5">
        <f>IFERROR(Z58/$Y$61,0)</f>
        <v>0</v>
      </c>
      <c r="AA63" s="589">
        <f>IFERROR(AA61/$Y$61,0)</f>
        <v>0</v>
      </c>
      <c r="AD63" s="82"/>
      <c r="AE63" s="83"/>
      <c r="AF63" s="83"/>
      <c r="AG63" s="83"/>
      <c r="AH63" s="83"/>
      <c r="AI63" s="83"/>
      <c r="AJ63" s="83"/>
      <c r="AK63" s="84" t="s">
        <v>14</v>
      </c>
      <c r="AL63" s="101">
        <f>SUM(AL58:AL62)</f>
        <v>0</v>
      </c>
      <c r="AM63" s="102">
        <f>SUM(AM58:AM62)</f>
        <v>0</v>
      </c>
      <c r="AN63" s="103">
        <f>SUM(AN58:AN62)</f>
        <v>0</v>
      </c>
      <c r="AZ63" s="81"/>
      <c r="BA63" s="81"/>
      <c r="BB63" s="81"/>
      <c r="BC63" s="81"/>
    </row>
    <row r="64" spans="1:86" x14ac:dyDescent="0.45">
      <c r="C64" s="247"/>
      <c r="D64" s="37"/>
      <c r="E64" s="37"/>
      <c r="F64" s="37"/>
      <c r="G64" s="37"/>
      <c r="H64" s="37"/>
      <c r="I64" s="37"/>
      <c r="J64" s="37"/>
      <c r="K64" s="33"/>
      <c r="L64" s="38" t="s">
        <v>17</v>
      </c>
      <c r="M64" s="6">
        <f>IFERROR(M59/$L$61,0)</f>
        <v>0</v>
      </c>
      <c r="N64" s="590"/>
      <c r="P64" s="8"/>
      <c r="Q64" s="37"/>
      <c r="R64" s="37"/>
      <c r="S64" s="37"/>
      <c r="T64" s="37"/>
      <c r="U64" s="37"/>
      <c r="V64" s="37"/>
      <c r="W64" s="37"/>
      <c r="X64" s="33"/>
      <c r="Y64" s="38" t="s">
        <v>17</v>
      </c>
      <c r="Z64" s="6">
        <f>IFERROR(Z59/$Y$61,0)</f>
        <v>0</v>
      </c>
      <c r="AA64" s="590"/>
      <c r="AZ64" s="81"/>
      <c r="BA64" s="81"/>
      <c r="BB64" s="81"/>
      <c r="BC64" s="81"/>
    </row>
    <row r="65" spans="3:55" x14ac:dyDescent="0.45">
      <c r="C65" s="247"/>
      <c r="D65" s="37"/>
      <c r="E65" s="45"/>
      <c r="F65" s="45"/>
      <c r="G65" s="45"/>
      <c r="H65" s="45"/>
      <c r="I65" s="45"/>
      <c r="J65" s="45"/>
      <c r="K65" s="46"/>
      <c r="L65" s="47" t="s">
        <v>19</v>
      </c>
      <c r="M65" s="7">
        <f>IFERROR(M60/$L$61,0)</f>
        <v>0</v>
      </c>
      <c r="N65" s="591"/>
      <c r="P65" s="8"/>
      <c r="Q65" s="37"/>
      <c r="R65" s="45"/>
      <c r="S65" s="45"/>
      <c r="T65" s="45"/>
      <c r="U65" s="45"/>
      <c r="V65" s="45"/>
      <c r="W65" s="45"/>
      <c r="X65" s="46"/>
      <c r="Y65" s="47" t="s">
        <v>19</v>
      </c>
      <c r="Z65" s="7">
        <f>IFERROR(Z60/$Y$61,0)</f>
        <v>0</v>
      </c>
      <c r="AA65" s="591"/>
      <c r="AD65" s="35"/>
      <c r="AE65" s="35"/>
      <c r="AF65" s="35"/>
      <c r="AG65" s="35"/>
      <c r="AH65" s="35"/>
      <c r="AI65" s="35"/>
      <c r="AJ65" s="35"/>
      <c r="AK65" s="43"/>
      <c r="AL65" s="36" t="s">
        <v>18</v>
      </c>
      <c r="AM65" s="5">
        <f>IFERROR(AM58/$AL$63,0)</f>
        <v>0</v>
      </c>
      <c r="AN65" s="589">
        <f>IFERROR(AN63/$AL$63,0)</f>
        <v>0</v>
      </c>
      <c r="AZ65" s="81"/>
      <c r="BA65" s="81"/>
      <c r="BB65" s="81"/>
      <c r="BC65" s="81"/>
    </row>
    <row r="66" spans="3:55" ht="14.65" thickBot="1" x14ac:dyDescent="0.5">
      <c r="C66" s="247"/>
      <c r="D66" s="29"/>
      <c r="E66" s="51"/>
      <c r="M66" s="592">
        <f>M65+M64+M63+N63</f>
        <v>0</v>
      </c>
      <c r="N66" s="593"/>
      <c r="P66" s="8"/>
      <c r="Q66" s="33"/>
      <c r="Z66" s="602">
        <f>Z65+Z64+Z63+AA63</f>
        <v>0</v>
      </c>
      <c r="AA66" s="602"/>
      <c r="AD66" s="37"/>
      <c r="AE66" s="37"/>
      <c r="AF66" s="37"/>
      <c r="AG66" s="37"/>
      <c r="AH66" s="37"/>
      <c r="AI66" s="37"/>
      <c r="AJ66" s="37"/>
      <c r="AK66" s="33"/>
      <c r="AL66" s="38" t="s">
        <v>17</v>
      </c>
      <c r="AM66" s="6">
        <f>IFERROR(AM59/$AL$63,0)</f>
        <v>0</v>
      </c>
      <c r="AN66" s="590"/>
      <c r="AZ66" s="81"/>
      <c r="BA66" s="81"/>
      <c r="BB66" s="81"/>
      <c r="BC66" s="81"/>
    </row>
    <row r="67" spans="3:55" ht="14.65" thickTop="1" x14ac:dyDescent="0.45">
      <c r="C67" s="247"/>
      <c r="D67" s="29"/>
      <c r="E67" s="52"/>
      <c r="P67" s="8"/>
      <c r="Q67" s="33"/>
      <c r="AD67" s="37"/>
      <c r="AE67" s="37"/>
      <c r="AF67" s="37"/>
      <c r="AG67" s="37"/>
      <c r="AH67" s="37"/>
      <c r="AI67" s="37"/>
      <c r="AJ67" s="37"/>
      <c r="AK67" s="33"/>
      <c r="AL67" s="38" t="s">
        <v>19</v>
      </c>
      <c r="AM67" s="6">
        <f>IFERROR(AM60/$AL$63,0)</f>
        <v>0</v>
      </c>
      <c r="AN67" s="590"/>
      <c r="AZ67" s="81"/>
      <c r="BA67" s="81"/>
      <c r="BB67" s="81"/>
      <c r="BC67" s="81"/>
    </row>
    <row r="68" spans="3:55" x14ac:dyDescent="0.45">
      <c r="C68" s="247"/>
      <c r="D68" s="29"/>
      <c r="E68" s="52"/>
      <c r="P68" s="8"/>
      <c r="Q68" s="29"/>
      <c r="AD68" s="37"/>
      <c r="AE68" s="37"/>
      <c r="AF68" s="37"/>
      <c r="AG68" s="37"/>
      <c r="AH68" s="37"/>
      <c r="AI68" s="37"/>
      <c r="AJ68" s="37"/>
      <c r="AK68" s="33"/>
      <c r="AL68" s="38" t="s">
        <v>24</v>
      </c>
      <c r="AM68" s="6">
        <f>IFERROR(AM61/$AL$63,0)</f>
        <v>0</v>
      </c>
      <c r="AN68" s="590"/>
      <c r="AZ68" s="81"/>
      <c r="BA68" s="81"/>
      <c r="BB68" s="81"/>
      <c r="BC68" s="81"/>
    </row>
    <row r="69" spans="3:55" x14ac:dyDescent="0.45">
      <c r="C69" s="247"/>
      <c r="D69" s="29"/>
      <c r="E69" s="52"/>
      <c r="P69" s="8"/>
      <c r="Q69" s="29"/>
      <c r="AD69" s="37"/>
      <c r="AE69" s="45"/>
      <c r="AF69" s="45"/>
      <c r="AG69" s="45"/>
      <c r="AH69" s="45"/>
      <c r="AI69" s="45"/>
      <c r="AJ69" s="45"/>
      <c r="AK69" s="46"/>
      <c r="AL69" s="47" t="s">
        <v>25</v>
      </c>
      <c r="AM69" s="7">
        <f>IFERROR(AM62/$AL$63,0)</f>
        <v>0</v>
      </c>
      <c r="AN69" s="591"/>
      <c r="AZ69" s="81"/>
      <c r="BA69" s="81"/>
      <c r="BB69" s="81"/>
      <c r="BC69" s="81"/>
    </row>
    <row r="70" spans="3:55" ht="14.65" thickBot="1" x14ac:dyDescent="0.5">
      <c r="C70" s="247"/>
      <c r="D70" s="29"/>
      <c r="E70" s="52"/>
      <c r="P70" s="8"/>
      <c r="Q70" s="29"/>
      <c r="AD70" s="33"/>
      <c r="AE70" s="51"/>
      <c r="AM70" s="592">
        <f>SUM(AM65:AM69)+AN65</f>
        <v>0</v>
      </c>
      <c r="AN70" s="593"/>
      <c r="AZ70" s="81"/>
      <c r="BA70" s="81"/>
      <c r="BB70" s="81"/>
      <c r="BC70" s="81"/>
    </row>
    <row r="71" spans="3:55" ht="14.65" thickTop="1" x14ac:dyDescent="0.45">
      <c r="C71" s="247"/>
      <c r="D71" s="29"/>
      <c r="E71" s="53"/>
      <c r="F71" s="54"/>
      <c r="G71" s="54"/>
      <c r="H71" s="54"/>
      <c r="I71" s="54"/>
      <c r="J71" s="54"/>
      <c r="K71" s="54"/>
      <c r="L71" s="54"/>
      <c r="M71" s="54"/>
      <c r="N71" s="54"/>
      <c r="P71" s="8"/>
      <c r="Q71" s="29"/>
      <c r="R71" s="54"/>
      <c r="S71" s="54"/>
      <c r="T71" s="54"/>
      <c r="U71" s="54"/>
      <c r="V71" s="54"/>
      <c r="W71" s="54"/>
      <c r="X71" s="54"/>
      <c r="Y71" s="54"/>
      <c r="Z71" s="54"/>
      <c r="AA71" s="54"/>
      <c r="AD71" s="33"/>
      <c r="AZ71" s="81"/>
      <c r="BA71" s="81"/>
      <c r="BB71" s="81"/>
      <c r="BC71" s="81"/>
    </row>
    <row r="72" spans="3:55" ht="18" x14ac:dyDescent="0.55000000000000004">
      <c r="C72" s="247"/>
      <c r="D72" s="45"/>
      <c r="E72" s="45"/>
      <c r="F72" s="45"/>
      <c r="G72" s="45"/>
      <c r="H72" s="45"/>
      <c r="I72" s="45"/>
      <c r="J72" s="45"/>
      <c r="K72" s="48"/>
      <c r="L72" s="49" t="s">
        <v>111</v>
      </c>
      <c r="M72" s="585">
        <f>L61/$M$4</f>
        <v>0</v>
      </c>
      <c r="N72" s="585"/>
      <c r="O72" s="52"/>
      <c r="P72" s="8"/>
      <c r="Q72" s="45"/>
      <c r="R72" s="45"/>
      <c r="S72" s="45"/>
      <c r="T72" s="45"/>
      <c r="U72" s="45"/>
      <c r="V72" s="45"/>
      <c r="W72" s="45"/>
      <c r="X72" s="48"/>
      <c r="Y72" s="49" t="s">
        <v>111</v>
      </c>
      <c r="Z72" s="585">
        <f>Y61/$Z$4</f>
        <v>0</v>
      </c>
      <c r="AA72" s="585"/>
      <c r="AB72" s="52"/>
      <c r="AD72" s="50"/>
      <c r="AE72" s="50"/>
      <c r="AF72" s="50"/>
      <c r="AG72" s="50"/>
      <c r="AH72" s="50"/>
      <c r="AI72" s="50"/>
      <c r="AJ72" s="50"/>
      <c r="AK72" s="49"/>
      <c r="AL72" s="49" t="s">
        <v>111</v>
      </c>
      <c r="AM72" s="585">
        <f>AL63/$AM$4</f>
        <v>0</v>
      </c>
      <c r="AN72" s="585"/>
      <c r="AZ72" s="81"/>
      <c r="BA72" s="81"/>
      <c r="BB72" s="81"/>
      <c r="BC72" s="81"/>
    </row>
    <row r="73" spans="3:55" ht="18" x14ac:dyDescent="0.55000000000000004">
      <c r="D73" s="45"/>
      <c r="E73" s="45"/>
      <c r="F73" s="45"/>
      <c r="G73" s="45"/>
      <c r="H73" s="45"/>
      <c r="I73" s="45"/>
      <c r="J73" s="45"/>
      <c r="K73" s="48"/>
      <c r="L73" s="49" t="s">
        <v>112</v>
      </c>
      <c r="M73" s="585">
        <f>IF(STILLINGAR_FORSENDUR!G22&gt;0,M72+M72*STILLINGAR_FORSENDUR!$G$22,M72+M72*STILLINGAR_FORSENDUR!$L$17)</f>
        <v>0</v>
      </c>
      <c r="N73" s="585"/>
      <c r="Q73" s="45"/>
      <c r="R73" s="45"/>
      <c r="S73" s="45"/>
      <c r="T73" s="45"/>
      <c r="U73" s="45"/>
      <c r="V73" s="45"/>
      <c r="W73" s="45"/>
      <c r="X73" s="48"/>
      <c r="Y73" s="49" t="s">
        <v>112</v>
      </c>
      <c r="Z73" s="585">
        <f>IF(STILLINGAR_FORSENDUR!G22&gt;0,Z72+Z72*STILLINGAR_FORSENDUR!$G$22,Z72+Z72*STILLINGAR_FORSENDUR!$L$17)</f>
        <v>0</v>
      </c>
      <c r="AA73" s="585"/>
      <c r="AD73" s="45"/>
      <c r="AE73" s="45"/>
      <c r="AF73" s="45"/>
      <c r="AG73" s="45"/>
      <c r="AH73" s="45"/>
      <c r="AI73" s="45"/>
      <c r="AJ73" s="45"/>
      <c r="AK73" s="48"/>
      <c r="AL73" s="49" t="s">
        <v>112</v>
      </c>
      <c r="AM73" s="585">
        <f>IF(STILLINGAR_FORSENDUR!$G$22&gt;0,AM72+AM72*STILLINGAR_FORSENDUR!$G$22,AM72+AM72*STILLINGAR_FORSENDUR!$L$17)</f>
        <v>0</v>
      </c>
      <c r="AN73" s="585"/>
      <c r="AZ73" s="81"/>
      <c r="BA73" s="81"/>
      <c r="BB73" s="81"/>
      <c r="BC73" s="81"/>
    </row>
    <row r="74" spans="3:55" x14ac:dyDescent="0.45">
      <c r="AZ74" s="81"/>
      <c r="BA74" s="81"/>
      <c r="BB74" s="81"/>
      <c r="BC74" s="81"/>
    </row>
    <row r="75" spans="3:55" x14ac:dyDescent="0.45">
      <c r="AZ75" s="81"/>
      <c r="BA75" s="81"/>
      <c r="BB75" s="81"/>
      <c r="BC75" s="81"/>
    </row>
    <row r="76" spans="3:55" x14ac:dyDescent="0.45">
      <c r="BA76" s="81"/>
      <c r="BB76" s="81"/>
      <c r="BC76" s="81"/>
    </row>
    <row r="77" spans="3:55" ht="18" x14ac:dyDescent="0.55000000000000004">
      <c r="L77" s="104" t="s">
        <v>196</v>
      </c>
      <c r="M77" s="585">
        <f>'1_STARFSMENN'!F508</f>
        <v>0</v>
      </c>
      <c r="N77" s="585"/>
      <c r="P77" s="106"/>
      <c r="Q77" s="37"/>
      <c r="R77" s="37"/>
      <c r="S77" s="37"/>
      <c r="T77" s="37"/>
      <c r="U77" s="37"/>
      <c r="V77" s="37"/>
      <c r="W77" s="37"/>
      <c r="X77" s="37"/>
      <c r="Y77" s="38" t="str">
        <f>CONCATENATE(STILLINGAR_FORSENDUR!$E$11," - FJÖLDI STG ",)</f>
        <v xml:space="preserve">&lt;SLÁ HÉR INN&gt; - FJÖLDI STG </v>
      </c>
      <c r="Z77" s="588">
        <f>'1_STARFSMENN'!$F$508</f>
        <v>0</v>
      </c>
      <c r="AA77" s="588"/>
      <c r="AD77" s="29"/>
      <c r="AE77" s="29"/>
      <c r="AF77" s="29"/>
      <c r="AG77" s="29"/>
      <c r="AH77" s="29"/>
      <c r="AI77" s="29"/>
      <c r="AJ77" s="29"/>
      <c r="AK77" s="29"/>
      <c r="AL77" s="38" t="s">
        <v>114</v>
      </c>
      <c r="AM77" s="588">
        <f>'1_STARFSMENN'!$BC$6</f>
        <v>0</v>
      </c>
      <c r="AN77" s="588"/>
      <c r="BA77" s="81"/>
      <c r="BB77" s="81"/>
      <c r="BC77" s="81"/>
    </row>
    <row r="78" spans="3:55" ht="18" x14ac:dyDescent="0.45">
      <c r="L78" s="104" t="s">
        <v>104</v>
      </c>
      <c r="M78" s="584">
        <f>M77-M73</f>
        <v>0</v>
      </c>
      <c r="N78" s="584"/>
      <c r="Q78" s="33"/>
      <c r="R78" s="33"/>
      <c r="S78" s="33"/>
      <c r="T78" s="33"/>
      <c r="U78" s="33"/>
      <c r="V78" s="33"/>
      <c r="W78" s="33"/>
      <c r="X78" s="33"/>
      <c r="Y78" s="38" t="s">
        <v>113</v>
      </c>
      <c r="Z78" s="588">
        <f>Z77-Z73</f>
        <v>0</v>
      </c>
      <c r="AA78" s="588"/>
      <c r="AD78" s="29"/>
      <c r="AE78" s="29"/>
      <c r="AF78" s="29"/>
      <c r="AG78" s="29"/>
      <c r="AH78" s="29"/>
      <c r="AI78" s="29"/>
      <c r="AJ78" s="29"/>
      <c r="AK78" s="29"/>
      <c r="AL78" s="38" t="s">
        <v>115</v>
      </c>
      <c r="AM78" s="588">
        <f>IF(AM73-AM77&lt;0,0,AM73-AM77)</f>
        <v>0</v>
      </c>
      <c r="AN78" s="588"/>
    </row>
    <row r="80" spans="3:55" ht="18.75" customHeight="1" x14ac:dyDescent="0.45">
      <c r="M80" s="587" t="str">
        <f>IF(M78&lt;0,"Þar sem mönnun samkvæmt skema nær ekki stöðugildum skv. starfsmannahóp, þarf að skoða vel I) mannaðar fjarvistir II) hversu mikla yfirvinnu er gert ráð fyrir í mönnun (Flipinn Stillingar/Forsendur)","")</f>
        <v/>
      </c>
      <c r="N80" s="587"/>
      <c r="O80" s="587"/>
      <c r="P80" s="517"/>
    </row>
    <row r="81" spans="4:47" x14ac:dyDescent="0.45">
      <c r="M81" s="587"/>
      <c r="N81" s="587"/>
      <c r="O81" s="587"/>
      <c r="P81" s="517"/>
    </row>
    <row r="82" spans="4:47" x14ac:dyDescent="0.45">
      <c r="M82" s="587"/>
      <c r="N82" s="587"/>
      <c r="O82" s="587"/>
      <c r="P82" s="517"/>
    </row>
    <row r="83" spans="4:47" x14ac:dyDescent="0.45">
      <c r="M83" s="587"/>
      <c r="N83" s="587"/>
      <c r="O83" s="587"/>
      <c r="P83" s="517"/>
    </row>
    <row r="84" spans="4:47" x14ac:dyDescent="0.45">
      <c r="M84" s="587"/>
      <c r="N84" s="587"/>
      <c r="O84" s="587"/>
      <c r="P84" s="517"/>
    </row>
    <row r="85" spans="4:47" x14ac:dyDescent="0.45">
      <c r="M85" s="587"/>
      <c r="N85" s="587"/>
      <c r="O85" s="587"/>
    </row>
    <row r="86" spans="4:47" x14ac:dyDescent="0.45">
      <c r="M86" s="587"/>
      <c r="N86" s="587"/>
      <c r="O86" s="587"/>
    </row>
    <row r="87" spans="4:47" x14ac:dyDescent="0.45">
      <c r="M87" s="587"/>
      <c r="N87" s="587"/>
      <c r="O87" s="587"/>
    </row>
    <row r="88" spans="4:47" x14ac:dyDescent="0.45">
      <c r="M88" s="587"/>
      <c r="N88" s="587"/>
      <c r="O88" s="587"/>
    </row>
    <row r="89" spans="4:47" x14ac:dyDescent="0.45">
      <c r="M89" s="587"/>
      <c r="N89" s="587"/>
      <c r="O89" s="587"/>
    </row>
    <row r="90" spans="4:47" hidden="1" x14ac:dyDescent="0.45">
      <c r="D90" s="336"/>
      <c r="E90" s="336"/>
      <c r="F90" s="336"/>
      <c r="G90" s="434"/>
      <c r="H90" s="434"/>
      <c r="I90" s="434"/>
      <c r="J90" s="434"/>
      <c r="K90" s="434"/>
      <c r="L90" s="434"/>
      <c r="M90" s="434"/>
      <c r="N90" s="434"/>
      <c r="O90" s="336"/>
      <c r="P90" s="336"/>
      <c r="AK90" s="152" t="s">
        <v>61</v>
      </c>
      <c r="AL90" s="153"/>
      <c r="AM90" s="153"/>
      <c r="AN90" s="153"/>
      <c r="AO90" s="153"/>
      <c r="AP90" s="153"/>
      <c r="AQ90" s="153"/>
      <c r="AR90" s="153"/>
      <c r="AS90" s="153"/>
      <c r="AT90" s="153"/>
      <c r="AU90" s="154"/>
    </row>
    <row r="91" spans="4:47" hidden="1" x14ac:dyDescent="0.45">
      <c r="D91" s="336"/>
      <c r="E91" s="336"/>
      <c r="F91" s="336"/>
      <c r="G91" s="434"/>
      <c r="H91" s="434"/>
      <c r="I91" s="434"/>
      <c r="J91" s="434"/>
      <c r="K91" s="434"/>
      <c r="L91" s="434"/>
      <c r="M91" s="434"/>
      <c r="N91" s="434"/>
      <c r="O91" s="336"/>
      <c r="P91" s="336"/>
      <c r="AK91" s="155"/>
      <c r="AL91" s="156" t="s">
        <v>62</v>
      </c>
      <c r="AM91" s="156"/>
      <c r="AN91" s="156"/>
      <c r="AO91" s="156"/>
      <c r="AP91" s="156"/>
      <c r="AQ91" s="156"/>
      <c r="AR91" s="156"/>
      <c r="AS91" s="156"/>
      <c r="AT91" s="157"/>
      <c r="AU91" s="158"/>
    </row>
    <row r="92" spans="4:47" hidden="1" x14ac:dyDescent="0.45">
      <c r="D92" s="336"/>
      <c r="E92" s="336"/>
      <c r="F92" s="336"/>
      <c r="G92" s="434"/>
      <c r="H92" s="434"/>
      <c r="I92" s="434"/>
      <c r="J92" s="434"/>
      <c r="K92" s="434"/>
      <c r="L92" s="434"/>
      <c r="M92" s="434"/>
      <c r="N92" s="434"/>
      <c r="O92" s="336"/>
      <c r="P92" s="336"/>
      <c r="AK92" s="155"/>
      <c r="AL92" s="156"/>
      <c r="AM92" s="156"/>
      <c r="AN92" s="156"/>
      <c r="AO92" s="156"/>
      <c r="AP92" s="156"/>
      <c r="AQ92" s="156"/>
      <c r="AR92" s="156"/>
      <c r="AS92" s="156"/>
      <c r="AT92" s="157"/>
      <c r="AU92" s="158"/>
    </row>
    <row r="93" spans="4:47" hidden="1" x14ac:dyDescent="0.45">
      <c r="D93" s="336"/>
      <c r="E93" s="336"/>
      <c r="F93" s="336"/>
      <c r="G93" s="434"/>
      <c r="H93" s="434"/>
      <c r="I93" s="434"/>
      <c r="J93" s="434"/>
      <c r="K93" s="434"/>
      <c r="L93" s="434"/>
      <c r="M93" s="434"/>
      <c r="N93" s="434"/>
      <c r="O93" s="336"/>
      <c r="P93" s="336"/>
      <c r="AK93" s="155"/>
      <c r="AL93" s="157"/>
      <c r="AM93" s="164"/>
      <c r="AN93" s="164" t="s">
        <v>302</v>
      </c>
      <c r="AO93" s="164" t="s">
        <v>60</v>
      </c>
      <c r="AP93" s="164" t="s">
        <v>59</v>
      </c>
      <c r="AQ93" s="156"/>
      <c r="AR93" s="164"/>
      <c r="AS93" s="157"/>
      <c r="AT93" s="157"/>
      <c r="AU93" s="158"/>
    </row>
    <row r="94" spans="4:47" hidden="1" x14ac:dyDescent="0.45">
      <c r="D94" s="336"/>
      <c r="E94" s="336"/>
      <c r="F94" s="336"/>
      <c r="G94" s="434"/>
      <c r="H94" s="434"/>
      <c r="I94" s="434"/>
      <c r="J94" s="434"/>
      <c r="K94" s="434"/>
      <c r="L94" s="434"/>
      <c r="M94" s="434"/>
      <c r="N94" s="434"/>
      <c r="O94" s="336"/>
      <c r="P94" s="336"/>
      <c r="AK94" s="155"/>
      <c r="AL94" s="157" t="s">
        <v>58</v>
      </c>
      <c r="AM94" s="165"/>
      <c r="AN94" s="312">
        <f>AL58/AO94</f>
        <v>0</v>
      </c>
      <c r="AO94" s="166">
        <v>1</v>
      </c>
      <c r="AP94" s="164">
        <f>AN94*AO94</f>
        <v>0</v>
      </c>
      <c r="AQ94" s="156"/>
      <c r="AR94" s="164"/>
      <c r="AS94" s="157"/>
      <c r="AT94" s="157"/>
      <c r="AU94" s="158"/>
    </row>
    <row r="95" spans="4:47" hidden="1" x14ac:dyDescent="0.45">
      <c r="D95" s="336"/>
      <c r="E95" s="336"/>
      <c r="F95" s="336"/>
      <c r="G95" s="434"/>
      <c r="H95" s="434"/>
      <c r="I95" s="434"/>
      <c r="J95" s="434"/>
      <c r="K95" s="434"/>
      <c r="L95" s="434"/>
      <c r="M95" s="434"/>
      <c r="N95" s="434"/>
      <c r="O95" s="336"/>
      <c r="P95" s="336"/>
      <c r="Z95" s="106"/>
      <c r="AK95" s="155"/>
      <c r="AL95" s="159" t="s">
        <v>63</v>
      </c>
      <c r="AM95" s="165"/>
      <c r="AN95" s="312">
        <f>AL59/AO95</f>
        <v>0</v>
      </c>
      <c r="AO95" s="166">
        <v>1.05</v>
      </c>
      <c r="AP95" s="164">
        <f>AN95*AO95</f>
        <v>0</v>
      </c>
      <c r="AQ95" s="156"/>
      <c r="AR95" s="164"/>
      <c r="AS95" s="157"/>
      <c r="AT95" s="157"/>
      <c r="AU95" s="158"/>
    </row>
    <row r="96" spans="4:47" hidden="1" x14ac:dyDescent="0.45">
      <c r="D96" s="336"/>
      <c r="E96" s="336"/>
      <c r="F96" s="336"/>
      <c r="G96" s="434"/>
      <c r="H96" s="434"/>
      <c r="I96" s="434"/>
      <c r="J96" s="434"/>
      <c r="K96" s="434"/>
      <c r="L96" s="434"/>
      <c r="M96" s="434"/>
      <c r="N96" s="434"/>
      <c r="O96" s="336"/>
      <c r="P96" s="336"/>
      <c r="AK96" s="155"/>
      <c r="AL96" s="159" t="s">
        <v>64</v>
      </c>
      <c r="AM96" s="165"/>
      <c r="AN96" s="312">
        <f>AL60/AO96</f>
        <v>0</v>
      </c>
      <c r="AO96" s="166">
        <v>1.05</v>
      </c>
      <c r="AP96" s="164">
        <f>AN96*AO96</f>
        <v>0</v>
      </c>
      <c r="AQ96" s="156"/>
      <c r="AR96" s="164"/>
      <c r="AS96" s="157"/>
      <c r="AT96" s="157"/>
      <c r="AU96" s="158"/>
    </row>
    <row r="97" spans="4:47" hidden="1" x14ac:dyDescent="0.45">
      <c r="D97" s="336"/>
      <c r="E97" s="336"/>
      <c r="F97" s="336"/>
      <c r="G97" s="434"/>
      <c r="H97" s="434"/>
      <c r="I97" s="434"/>
      <c r="J97" s="434"/>
      <c r="K97" s="434"/>
      <c r="L97" s="434"/>
      <c r="M97" s="434"/>
      <c r="N97" s="434"/>
      <c r="O97" s="336"/>
      <c r="P97" s="336"/>
      <c r="AK97" s="155"/>
      <c r="AL97" s="159" t="s">
        <v>65</v>
      </c>
      <c r="AM97" s="165"/>
      <c r="AN97" s="312">
        <f>AL61/AO97</f>
        <v>0</v>
      </c>
      <c r="AO97" s="166">
        <v>1.2</v>
      </c>
      <c r="AP97" s="164">
        <f>AN97*AO97</f>
        <v>0</v>
      </c>
      <c r="AQ97" s="156"/>
      <c r="AR97" s="164"/>
      <c r="AS97" s="157"/>
      <c r="AT97" s="157"/>
      <c r="AU97" s="158"/>
    </row>
    <row r="98" spans="4:47" hidden="1" x14ac:dyDescent="0.45">
      <c r="D98" s="336"/>
      <c r="E98" s="336"/>
      <c r="F98" s="336"/>
      <c r="G98" s="434"/>
      <c r="H98" s="434"/>
      <c r="I98" s="434"/>
      <c r="J98" s="434"/>
      <c r="K98" s="434"/>
      <c r="L98" s="434"/>
      <c r="M98" s="434"/>
      <c r="N98" s="434"/>
      <c r="O98" s="336"/>
      <c r="P98" s="336"/>
      <c r="AK98" s="155"/>
      <c r="AL98" s="159" t="s">
        <v>66</v>
      </c>
      <c r="AM98" s="165"/>
      <c r="AN98" s="312">
        <f>AL62/AO98</f>
        <v>0</v>
      </c>
      <c r="AO98" s="166">
        <v>1.2</v>
      </c>
      <c r="AP98" s="164">
        <f>AN98*AO98</f>
        <v>0</v>
      </c>
      <c r="AQ98" s="156"/>
      <c r="AR98" s="164"/>
      <c r="AS98" s="157"/>
      <c r="AT98" s="157"/>
      <c r="AU98" s="158"/>
    </row>
    <row r="99" spans="4:47" hidden="1" x14ac:dyDescent="0.45">
      <c r="D99" s="336"/>
      <c r="E99" s="336"/>
      <c r="F99" s="336"/>
      <c r="G99" s="434"/>
      <c r="H99" s="434"/>
      <c r="I99" s="434"/>
      <c r="J99" s="434"/>
      <c r="K99" s="434"/>
      <c r="L99" s="434"/>
      <c r="M99" s="434"/>
      <c r="N99" s="434"/>
      <c r="O99" s="336"/>
      <c r="P99" s="336"/>
      <c r="AK99" s="155"/>
      <c r="AL99" s="157"/>
      <c r="AM99" s="167"/>
      <c r="AN99" s="159"/>
      <c r="AO99" s="157"/>
      <c r="AP99" s="157"/>
      <c r="AQ99" s="156"/>
      <c r="AR99" s="157"/>
      <c r="AS99" s="157"/>
      <c r="AT99" s="157"/>
      <c r="AU99" s="158"/>
    </row>
    <row r="100" spans="4:47" hidden="1" x14ac:dyDescent="0.45">
      <c r="D100" s="336"/>
      <c r="E100" s="336"/>
      <c r="F100" s="336"/>
      <c r="G100" s="434"/>
      <c r="H100" s="434"/>
      <c r="I100" s="434"/>
      <c r="J100" s="434"/>
      <c r="K100" s="434"/>
      <c r="L100" s="434"/>
      <c r="M100" s="434"/>
      <c r="N100" s="434"/>
      <c r="O100" s="336"/>
      <c r="P100" s="336"/>
      <c r="AK100" s="155"/>
      <c r="AL100" s="157"/>
      <c r="AM100" s="157"/>
      <c r="AN100" s="157"/>
      <c r="AO100" s="157"/>
      <c r="AP100" s="157">
        <f>SUM(AP94:AP98)</f>
        <v>0</v>
      </c>
      <c r="AQ100" s="157"/>
      <c r="AR100" s="157"/>
      <c r="AS100" s="157"/>
      <c r="AT100" s="157"/>
      <c r="AU100" s="158"/>
    </row>
    <row r="101" spans="4:47" hidden="1" x14ac:dyDescent="0.45">
      <c r="D101" s="336"/>
      <c r="E101" s="336"/>
      <c r="F101" s="336"/>
      <c r="G101" s="434"/>
      <c r="H101" s="434"/>
      <c r="I101" s="434"/>
      <c r="J101" s="434"/>
      <c r="K101" s="434"/>
      <c r="L101" s="434"/>
      <c r="M101" s="434"/>
      <c r="N101" s="434"/>
      <c r="O101" s="336"/>
      <c r="P101" s="336"/>
      <c r="AK101" s="155"/>
      <c r="AL101" s="157"/>
      <c r="AM101" s="157"/>
      <c r="AN101" s="157">
        <f>SUM(vinnuvika_156)/2</f>
        <v>0</v>
      </c>
      <c r="AO101" s="157"/>
      <c r="AP101" s="157"/>
      <c r="AQ101" s="157"/>
      <c r="AR101" s="157"/>
      <c r="AS101" s="157"/>
      <c r="AT101" s="157"/>
      <c r="AU101" s="158"/>
    </row>
    <row r="102" spans="4:47" ht="14.65" hidden="1" thickBot="1" x14ac:dyDescent="0.5">
      <c r="D102" s="336"/>
      <c r="E102" s="336"/>
      <c r="F102" s="336"/>
      <c r="G102" s="434"/>
      <c r="H102" s="434"/>
      <c r="I102" s="434"/>
      <c r="J102" s="434"/>
      <c r="K102" s="434"/>
      <c r="L102" s="434"/>
      <c r="M102" s="434"/>
      <c r="N102" s="434"/>
      <c r="O102" s="336"/>
      <c r="P102" s="336"/>
      <c r="AK102" s="155"/>
      <c r="AL102" s="157"/>
      <c r="AM102" s="157"/>
      <c r="AN102" s="160" t="e">
        <f>AP100/AN101-1</f>
        <v>#DIV/0!</v>
      </c>
      <c r="AO102" s="157" t="s">
        <v>303</v>
      </c>
      <c r="AP102" s="157"/>
      <c r="AQ102" s="157"/>
      <c r="AR102" s="157"/>
      <c r="AS102" s="157"/>
      <c r="AT102" s="157"/>
      <c r="AU102" s="158"/>
    </row>
    <row r="103" spans="4:47" ht="15" hidden="1" thickTop="1" thickBot="1" x14ac:dyDescent="0.5">
      <c r="D103" s="336"/>
      <c r="E103" s="336"/>
      <c r="F103" s="336"/>
      <c r="G103" s="434"/>
      <c r="H103" s="434"/>
      <c r="I103" s="434"/>
      <c r="J103" s="434"/>
      <c r="K103" s="434"/>
      <c r="L103" s="434"/>
      <c r="M103" s="434"/>
      <c r="N103" s="434"/>
      <c r="O103" s="336"/>
      <c r="P103" s="336"/>
      <c r="AK103" s="161"/>
      <c r="AL103" s="162"/>
      <c r="AM103" s="162"/>
      <c r="AN103" s="162"/>
      <c r="AO103" s="162"/>
      <c r="AP103" s="162"/>
      <c r="AQ103" s="162"/>
      <c r="AR103" s="162"/>
      <c r="AS103" s="162"/>
      <c r="AT103" s="162"/>
      <c r="AU103" s="163"/>
    </row>
    <row r="104" spans="4:47" hidden="1" x14ac:dyDescent="0.45">
      <c r="D104" s="336"/>
      <c r="E104" s="336"/>
      <c r="F104" s="336"/>
      <c r="G104" s="434"/>
      <c r="H104" s="434"/>
      <c r="I104" s="434"/>
      <c r="J104" s="434"/>
      <c r="K104" s="434"/>
      <c r="L104" s="434"/>
      <c r="M104" s="434"/>
      <c r="N104" s="434"/>
      <c r="O104" s="336"/>
      <c r="P104" s="336"/>
    </row>
    <row r="105" spans="4:47" hidden="1" x14ac:dyDescent="0.45">
      <c r="D105" s="9" t="s">
        <v>20</v>
      </c>
      <c r="E105" s="9"/>
      <c r="F105" s="9"/>
      <c r="G105" s="9"/>
      <c r="H105" s="9"/>
      <c r="I105" s="9"/>
      <c r="J105" s="9"/>
      <c r="K105" s="9"/>
      <c r="L105" s="9"/>
      <c r="M105" s="9"/>
      <c r="N105" s="9"/>
      <c r="Q105" s="9" t="s">
        <v>20</v>
      </c>
      <c r="R105" s="9"/>
      <c r="S105" s="9"/>
      <c r="T105" s="9"/>
      <c r="U105" s="9"/>
      <c r="V105" s="9"/>
      <c r="W105" s="9"/>
      <c r="X105" s="9"/>
      <c r="Y105" s="9"/>
      <c r="AD105" s="9" t="s">
        <v>20</v>
      </c>
      <c r="AE105" s="9"/>
      <c r="AF105" s="9"/>
      <c r="AG105" s="9"/>
      <c r="AH105" s="9"/>
      <c r="AI105" s="9"/>
      <c r="AJ105" s="9"/>
      <c r="AK105" s="9"/>
      <c r="AL105" s="9"/>
      <c r="AM105" s="9"/>
      <c r="AN105" s="9"/>
    </row>
    <row r="106" spans="4:47" hidden="1" x14ac:dyDescent="0.45">
      <c r="D106" s="9"/>
      <c r="E106" s="9"/>
      <c r="F106" s="9"/>
      <c r="G106" s="9"/>
      <c r="H106" s="9"/>
      <c r="I106" s="9"/>
      <c r="J106" s="9"/>
      <c r="K106" s="10" t="s">
        <v>11</v>
      </c>
      <c r="L106" s="11">
        <f>SUM(vinnuvika_173)/2</f>
        <v>0</v>
      </c>
      <c r="M106" s="9"/>
      <c r="N106" s="9"/>
      <c r="Q106" s="9"/>
      <c r="R106" s="9"/>
      <c r="S106" s="9"/>
      <c r="T106" s="9"/>
      <c r="U106" s="9"/>
      <c r="V106" s="9"/>
      <c r="W106" s="9"/>
      <c r="X106" s="10" t="s">
        <v>11</v>
      </c>
      <c r="Y106" s="11">
        <f>SUM(vinnuvika_173umbót)/2</f>
        <v>0</v>
      </c>
      <c r="AD106" s="9"/>
      <c r="AE106" s="9"/>
      <c r="AF106" s="9"/>
      <c r="AG106" s="9"/>
      <c r="AH106" s="9"/>
      <c r="AI106" s="9"/>
      <c r="AJ106" s="9"/>
      <c r="AK106" s="10" t="s">
        <v>11</v>
      </c>
      <c r="AL106" s="11">
        <f>SUM(vinnuvika_156vægi)/2</f>
        <v>0</v>
      </c>
      <c r="AM106" s="11"/>
      <c r="AN106" s="11"/>
    </row>
    <row r="107" spans="4:47" hidden="1" x14ac:dyDescent="0.45">
      <c r="D107" s="9"/>
      <c r="E107" s="9"/>
      <c r="F107" s="9"/>
      <c r="G107" s="9"/>
      <c r="H107" s="9"/>
      <c r="I107" s="9"/>
      <c r="J107" s="9"/>
      <c r="K107" s="9"/>
      <c r="L107" s="9"/>
      <c r="M107" s="9"/>
      <c r="N107" s="9"/>
      <c r="Q107" s="9"/>
      <c r="R107" s="9"/>
      <c r="S107" s="9"/>
      <c r="T107" s="9"/>
      <c r="U107" s="9"/>
      <c r="V107" s="9"/>
      <c r="W107" s="9"/>
      <c r="X107" s="9"/>
      <c r="Y107" s="9"/>
      <c r="AD107" s="9"/>
      <c r="AE107" s="9"/>
      <c r="AF107" s="9"/>
      <c r="AG107" s="9"/>
      <c r="AH107" s="9"/>
      <c r="AI107" s="9"/>
      <c r="AJ107" s="9"/>
      <c r="AK107" s="9"/>
      <c r="AL107" s="9"/>
      <c r="AM107" s="9"/>
      <c r="AN107" s="9"/>
    </row>
    <row r="108" spans="4:47" hidden="1" x14ac:dyDescent="0.45">
      <c r="D108" s="9"/>
      <c r="E108" s="9"/>
      <c r="F108" s="9"/>
      <c r="G108" s="9"/>
      <c r="H108" s="9"/>
      <c r="I108" s="9"/>
      <c r="J108" s="9"/>
      <c r="K108" s="12" t="s">
        <v>7</v>
      </c>
      <c r="L108" s="9">
        <f>L60-M60-N60</f>
        <v>0</v>
      </c>
      <c r="M108" s="9"/>
      <c r="N108" s="9"/>
      <c r="Q108" s="9"/>
      <c r="R108" s="9"/>
      <c r="S108" s="9"/>
      <c r="T108" s="9"/>
      <c r="U108" s="9"/>
      <c r="V108" s="9"/>
      <c r="W108" s="9"/>
      <c r="X108" s="12" t="s">
        <v>7</v>
      </c>
      <c r="Y108" s="9">
        <f>Y60-Z60-AA60</f>
        <v>0</v>
      </c>
      <c r="AD108" s="9"/>
      <c r="AE108" s="9"/>
      <c r="AF108" s="9"/>
      <c r="AG108" s="9"/>
      <c r="AH108" s="9"/>
      <c r="AI108" s="9"/>
      <c r="AJ108" s="9"/>
      <c r="AK108" s="12" t="s">
        <v>7</v>
      </c>
      <c r="AL108" s="9">
        <f>AL60-AM60-AN60</f>
        <v>0</v>
      </c>
      <c r="AM108" s="9"/>
      <c r="AN108" s="9"/>
    </row>
    <row r="109" spans="4:47" hidden="1" x14ac:dyDescent="0.45">
      <c r="D109" s="9"/>
      <c r="E109" s="9"/>
      <c r="F109" s="9"/>
      <c r="G109" s="9"/>
      <c r="H109" s="9"/>
      <c r="I109" s="9"/>
      <c r="J109" s="9"/>
      <c r="K109" s="12" t="s">
        <v>7</v>
      </c>
      <c r="L109" s="9">
        <f>L61-L106</f>
        <v>0</v>
      </c>
      <c r="M109" s="9"/>
      <c r="N109" s="9"/>
      <c r="Q109" s="9"/>
      <c r="R109" s="9"/>
      <c r="S109" s="9"/>
      <c r="T109" s="9"/>
      <c r="U109" s="9"/>
      <c r="V109" s="9"/>
      <c r="W109" s="9"/>
      <c r="X109" s="12" t="s">
        <v>7</v>
      </c>
      <c r="Y109" s="9">
        <f>Y61-Y106</f>
        <v>0</v>
      </c>
      <c r="AD109" s="9"/>
      <c r="AE109" s="9"/>
      <c r="AF109" s="9"/>
      <c r="AG109" s="9"/>
      <c r="AH109" s="9"/>
      <c r="AI109" s="9"/>
      <c r="AJ109" s="9"/>
      <c r="AK109" s="12" t="s">
        <v>7</v>
      </c>
      <c r="AL109" s="91">
        <f>AL63-AL106</f>
        <v>0</v>
      </c>
      <c r="AM109" s="9"/>
      <c r="AN109" s="9"/>
    </row>
    <row r="110" spans="4:47" hidden="1" x14ac:dyDescent="0.45">
      <c r="D110" s="9"/>
      <c r="E110" s="9"/>
      <c r="F110" s="9"/>
      <c r="G110" s="9"/>
      <c r="H110" s="9"/>
      <c r="I110" s="9"/>
      <c r="J110" s="9"/>
      <c r="K110" s="9"/>
      <c r="L110" s="9"/>
      <c r="M110" s="9"/>
      <c r="N110" s="9"/>
      <c r="Q110" s="9"/>
      <c r="R110" s="9"/>
      <c r="S110" s="9"/>
      <c r="T110" s="9"/>
      <c r="U110" s="9"/>
      <c r="V110" s="9"/>
      <c r="W110" s="9"/>
      <c r="X110" s="9"/>
      <c r="Y110" s="9"/>
      <c r="AD110" s="9"/>
      <c r="AE110" s="9"/>
      <c r="AF110" s="9"/>
      <c r="AG110" s="9"/>
      <c r="AH110" s="9"/>
      <c r="AI110" s="9"/>
      <c r="AJ110" s="9"/>
      <c r="AK110" s="12" t="s">
        <v>7</v>
      </c>
      <c r="AL110" s="87">
        <f>AL62-AM62-AN62</f>
        <v>0</v>
      </c>
      <c r="AM110" s="87"/>
      <c r="AN110" s="87"/>
    </row>
    <row r="111" spans="4:47" hidden="1" x14ac:dyDescent="0.45">
      <c r="E111" s="336"/>
      <c r="F111" s="336"/>
      <c r="G111" s="434"/>
      <c r="H111" s="434"/>
      <c r="I111" s="434"/>
      <c r="J111" s="434"/>
      <c r="K111" s="434"/>
      <c r="L111" s="434"/>
      <c r="M111" s="434"/>
      <c r="N111" s="434"/>
    </row>
    <row r="112" spans="4:47" hidden="1" x14ac:dyDescent="0.45">
      <c r="E112" s="336"/>
      <c r="F112" s="336"/>
      <c r="G112" s="434"/>
      <c r="H112" s="434"/>
      <c r="I112" s="434"/>
      <c r="J112" s="434"/>
      <c r="K112" s="434"/>
      <c r="L112" s="434"/>
      <c r="M112" s="434"/>
      <c r="N112" s="434"/>
    </row>
    <row r="113" spans="5:27" ht="18.75" customHeight="1" x14ac:dyDescent="0.45">
      <c r="E113" s="336"/>
      <c r="F113" s="336"/>
      <c r="G113" s="434"/>
      <c r="H113" s="434"/>
      <c r="I113" s="336"/>
      <c r="J113" s="336"/>
      <c r="K113" s="336"/>
      <c r="L113" s="336"/>
      <c r="M113" s="336"/>
      <c r="N113" s="336"/>
      <c r="Q113" s="586" t="str">
        <f>IF(Z72&gt;M72,"ATH FJÖLDI STÖÐUGILDA EFTIR UMBÓTASAMTAL ER HÆRRI.  EKKI ER GERT RÁÐ FYRIR AÐ UMBÆTUR LEIÐI AF SÉR AUKNA ÞÖRF MÖNNUNAR.","")</f>
        <v/>
      </c>
      <c r="R113" s="586"/>
      <c r="S113" s="586"/>
      <c r="T113" s="586"/>
      <c r="U113" s="586"/>
      <c r="V113" s="586"/>
      <c r="W113" s="586"/>
      <c r="X113" s="586"/>
      <c r="Y113" s="586"/>
      <c r="Z113" s="586"/>
      <c r="AA113" s="586"/>
    </row>
    <row r="114" spans="5:27" x14ac:dyDescent="0.45">
      <c r="E114" s="336"/>
      <c r="F114" s="336"/>
      <c r="G114" s="336"/>
      <c r="H114" s="336"/>
      <c r="I114" s="336"/>
      <c r="J114" s="336"/>
      <c r="K114" s="336"/>
      <c r="L114" s="336"/>
      <c r="M114" s="336"/>
      <c r="N114" s="336"/>
      <c r="Q114" s="586"/>
      <c r="R114" s="586"/>
      <c r="S114" s="586"/>
      <c r="T114" s="586"/>
      <c r="U114" s="586"/>
      <c r="V114" s="586"/>
      <c r="W114" s="586"/>
      <c r="X114" s="586"/>
      <c r="Y114" s="586"/>
      <c r="Z114" s="586"/>
      <c r="AA114" s="586"/>
    </row>
    <row r="115" spans="5:27" ht="18.75" customHeight="1" x14ac:dyDescent="0.45">
      <c r="Q115" s="586"/>
      <c r="R115" s="586"/>
      <c r="S115" s="586"/>
      <c r="T115" s="586"/>
      <c r="U115" s="586"/>
      <c r="V115" s="586"/>
      <c r="W115" s="586"/>
      <c r="X115" s="586"/>
      <c r="Y115" s="586"/>
      <c r="Z115" s="586"/>
      <c r="AA115" s="586"/>
    </row>
    <row r="116" spans="5:27" x14ac:dyDescent="0.45">
      <c r="Q116" s="586"/>
      <c r="R116" s="586"/>
      <c r="S116" s="586"/>
      <c r="T116" s="586"/>
      <c r="U116" s="586"/>
      <c r="V116" s="586"/>
      <c r="W116" s="586"/>
      <c r="X116" s="586"/>
      <c r="Y116" s="586"/>
      <c r="Z116" s="586"/>
      <c r="AA116" s="586"/>
    </row>
  </sheetData>
  <sheetProtection algorithmName="SHA-512" hashValue="vd1y7bJ6WDYY3dmK9yoK2g6dJmGO24P9XWWy300vMgAKwmAEBztO+6zbxvERyv3+YGcM/hoF9ojIZVWNoaCV2g==" saltValue="RcJVk9sm8MQzNR65VYUuuA==" spinCount="100000" sheet="1" formatCells="0" formatColumns="0" formatRows="0" autoFilter="0" pivotTables="0"/>
  <mergeCells count="37">
    <mergeCell ref="A6:B6"/>
    <mergeCell ref="A1:B1"/>
    <mergeCell ref="Q3:AA3"/>
    <mergeCell ref="AA63:AA65"/>
    <mergeCell ref="Z66:AA66"/>
    <mergeCell ref="D2:N2"/>
    <mergeCell ref="Q2:AA2"/>
    <mergeCell ref="Z4:AA4"/>
    <mergeCell ref="Z5:AA5"/>
    <mergeCell ref="N63:N65"/>
    <mergeCell ref="M66:N66"/>
    <mergeCell ref="M4:N4"/>
    <mergeCell ref="M5:N5"/>
    <mergeCell ref="A3:B3"/>
    <mergeCell ref="N16:O20"/>
    <mergeCell ref="AA16:AB20"/>
    <mergeCell ref="AD2:AN2"/>
    <mergeCell ref="AD3:AN3"/>
    <mergeCell ref="AM4:AN4"/>
    <mergeCell ref="AM5:AN5"/>
    <mergeCell ref="AD58:AD62"/>
    <mergeCell ref="AN65:AN69"/>
    <mergeCell ref="AM70:AN70"/>
    <mergeCell ref="AM72:AN72"/>
    <mergeCell ref="Z72:AA72"/>
    <mergeCell ref="M72:N72"/>
    <mergeCell ref="AM73:AN73"/>
    <mergeCell ref="Z77:AA77"/>
    <mergeCell ref="Z78:AA78"/>
    <mergeCell ref="AM77:AN77"/>
    <mergeCell ref="AM78:AN78"/>
    <mergeCell ref="M78:N78"/>
    <mergeCell ref="M77:N77"/>
    <mergeCell ref="M73:N73"/>
    <mergeCell ref="Z73:AA73"/>
    <mergeCell ref="Q113:AA116"/>
    <mergeCell ref="M80:O89"/>
  </mergeCells>
  <conditionalFormatting sqref="E8:K55">
    <cfRule type="colorScale" priority="13">
      <colorScale>
        <cfvo type="min"/>
        <cfvo type="percentile" val="50"/>
        <cfvo type="max"/>
        <color rgb="FFF8696B"/>
        <color rgb="FFFCFCFF"/>
        <color rgb="FF5A8AC6"/>
      </colorScale>
    </cfRule>
  </conditionalFormatting>
  <conditionalFormatting sqref="AE8:AK55">
    <cfRule type="colorScale" priority="12">
      <colorScale>
        <cfvo type="min"/>
        <cfvo type="percentile" val="50"/>
        <cfvo type="max"/>
        <color rgb="FFF8696B"/>
        <color rgb="FFFCFCFF"/>
        <color rgb="FF5A8AC6"/>
      </colorScale>
    </cfRule>
  </conditionalFormatting>
  <conditionalFormatting sqref="BS7:BZ55">
    <cfRule type="colorScale" priority="16">
      <colorScale>
        <cfvo type="min"/>
        <cfvo type="max"/>
        <color rgb="FFFCFCFF"/>
        <color rgb="FF63BE7B"/>
      </colorScale>
    </cfRule>
  </conditionalFormatting>
  <conditionalFormatting sqref="CB7:CH55">
    <cfRule type="colorScale" priority="15">
      <colorScale>
        <cfvo type="min"/>
        <cfvo type="max"/>
        <color rgb="FFFCFCFF"/>
        <color rgb="FF63BE7B"/>
      </colorScale>
    </cfRule>
  </conditionalFormatting>
  <conditionalFormatting sqref="AO8:AU55">
    <cfRule type="colorScale" priority="11">
      <colorScale>
        <cfvo type="min"/>
        <cfvo type="percentile" val="50"/>
        <cfvo type="max"/>
        <color rgb="FFF8696B"/>
        <color rgb="FFFCFCFF"/>
        <color rgb="FF5A8AC6"/>
      </colorScale>
    </cfRule>
  </conditionalFormatting>
  <conditionalFormatting sqref="BO7:BP55">
    <cfRule type="colorScale" priority="23">
      <colorScale>
        <cfvo type="min"/>
        <cfvo type="max"/>
        <color rgb="FFFCFCFF"/>
        <color rgb="FF63BE7B"/>
      </colorScale>
    </cfRule>
  </conditionalFormatting>
  <conditionalFormatting sqref="Z72:AA73">
    <cfRule type="expression" dxfId="33" priority="9">
      <formula>$Z$73&gt;$M$73</formula>
    </cfRule>
  </conditionalFormatting>
  <conditionalFormatting sqref="M78:N78">
    <cfRule type="cellIs" dxfId="32" priority="3" operator="lessThan">
      <formula>0</formula>
    </cfRule>
  </conditionalFormatting>
  <conditionalFormatting sqref="R8:X55">
    <cfRule type="colorScale" priority="2">
      <colorScale>
        <cfvo type="min"/>
        <cfvo type="percentile" val="50"/>
        <cfvo type="max"/>
        <color rgb="FFF8696B"/>
        <color rgb="FFFCFCFF"/>
        <color rgb="FF5A8AC6"/>
      </colorScale>
    </cfRule>
  </conditionalFormatting>
  <conditionalFormatting sqref="R8:X55">
    <cfRule type="colorScale" priority="1">
      <colorScale>
        <cfvo type="min"/>
        <cfvo type="percentile" val="50"/>
        <cfvo type="max"/>
        <color rgb="FFF8696B"/>
        <color rgb="FFFCFCFF"/>
        <color rgb="FF5A8AC6"/>
      </colorScale>
    </cfRule>
  </conditionalFormatting>
  <hyperlinks>
    <hyperlink ref="B58" location="'1_STARFSMENN'!A1" display="'1_STARFSMENN'!A1" xr:uid="{5023CAD3-D2EA-426F-B32B-C8EB3CB71F5B}"/>
    <hyperlink ref="B59" location="'1_FYRIR STARFSMENN'!A1" display="'1_FYRIR STARFSMENN'!A1" xr:uid="{AFB6C887-9733-485B-87F3-4CFFB31B8846}"/>
    <hyperlink ref="B57" location="'1_MÖNNUN'!A1" display="'1_MÖNNUN'!A1" xr:uid="{5A01E738-2929-4952-B1D1-2C25AEB00AD2}"/>
    <hyperlink ref="A56:B56" location="STILLINGAR_FORSENDUR!A1" display="STILLINGAR/FORSENDUR" xr:uid="{88A10098-970F-433B-BF65-4E0D6ADBC93E}"/>
    <hyperlink ref="B9" location="'1_STARFSMENN'!A1" display="'1_STARFSMENN'!A1" xr:uid="{94993E7D-4E78-4D84-B6D6-764D307F056A}"/>
    <hyperlink ref="B10" location="'1_FYRIR STARFSMENN'!A1" display="'1_FYRIR STARFSMENN'!A1" xr:uid="{7C8A8466-72A1-4797-944C-D45CAE38B4A9}"/>
    <hyperlink ref="B8" location="'1_MÖNNUN'!A1" display="'1_MÖNNUN'!A1" xr:uid="{BB378102-5C9A-4B70-9319-1E8B243D2A96}"/>
    <hyperlink ref="A7:B7" location="STILLINGAR_FORSENDUR!A1" display="STILLINGAR/FORSENDUR" xr:uid="{3195BC12-CE56-4764-89B5-50BD05973E5E}"/>
    <hyperlink ref="A3" location="LEIÐBEININGAR!A1" display="LEIÐBEININGAR" xr:uid="{089E6C81-276C-4968-9953-567838B9B327}"/>
    <hyperlink ref="B11" location="KOSTNAÐARMAT!A1" display="KOSTNAÐARMAT!A1" xr:uid="{3B05B7E2-69BB-4DCD-A095-055E2DB3BE0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CA0D-D81A-4F53-9318-3E2D6E66700C}">
  <sheetPr>
    <tabColor theme="8" tint="-0.249977111117893"/>
  </sheetPr>
  <dimension ref="A1:BY535"/>
  <sheetViews>
    <sheetView showGridLines="0" zoomScaleNormal="100" workbookViewId="0">
      <pane xSplit="10" ySplit="6" topLeftCell="K7" activePane="bottomRight" state="frozen"/>
      <selection pane="topRight" activeCell="J1" sqref="J1"/>
      <selection pane="bottomLeft" activeCell="A7" sqref="A7"/>
      <selection pane="bottomRight" sqref="A1:B1"/>
    </sheetView>
  </sheetViews>
  <sheetFormatPr defaultColWidth="9.1328125" defaultRowHeight="14.25" x14ac:dyDescent="0.45"/>
  <cols>
    <col min="1" max="1" width="3.3984375" style="284" customWidth="1"/>
    <col min="2" max="2" width="28.3984375" style="284" bestFit="1" customWidth="1"/>
    <col min="3" max="3" width="5.265625" style="180" customWidth="1"/>
    <col min="4" max="4" width="32.3984375" style="183" customWidth="1"/>
    <col min="5" max="5" width="14" style="183" bestFit="1" customWidth="1"/>
    <col min="6" max="6" width="13" style="183" customWidth="1"/>
    <col min="7" max="7" width="20.3984375" style="183" customWidth="1"/>
    <col min="8" max="8" width="2.59765625" style="180" customWidth="1"/>
    <col min="9" max="9" width="10.73046875" style="92" hidden="1" customWidth="1"/>
    <col min="10" max="10" width="3.1328125" style="92" hidden="1" customWidth="1"/>
    <col min="11" max="11" width="18.1328125" style="92" customWidth="1"/>
    <col min="12" max="13" width="21.59765625" style="92" customWidth="1"/>
    <col min="14" max="14" width="4.59765625" style="29" customWidth="1"/>
    <col min="15" max="16" width="21.86328125" style="29" customWidth="1"/>
    <col min="17" max="17" width="19.86328125" style="29" customWidth="1"/>
    <col min="18" max="18" width="21.59765625" style="92" customWidth="1"/>
    <col min="19" max="20" width="4" style="29" customWidth="1"/>
    <col min="21" max="21" width="22.3984375" style="92" customWidth="1"/>
    <col min="22" max="22" width="18.1328125" style="92" customWidth="1"/>
    <col min="23" max="23" width="4" style="92" customWidth="1"/>
    <col min="24" max="24" width="8.86328125" style="92" hidden="1" customWidth="1"/>
    <col min="25" max="25" width="3.73046875" style="92" hidden="1" customWidth="1"/>
    <col min="26" max="26" width="3.59765625" style="92" hidden="1" customWidth="1"/>
    <col min="27" max="29" width="16.1328125" style="92" hidden="1" customWidth="1"/>
    <col min="30" max="30" width="11.86328125" style="92" hidden="1" customWidth="1"/>
    <col min="31" max="36" width="11.265625" style="92" hidden="1" customWidth="1"/>
    <col min="37" max="37" width="7.265625" style="92" hidden="1" customWidth="1"/>
    <col min="38" max="39" width="14.265625" style="92" hidden="1" customWidth="1"/>
    <col min="40" max="40" width="4.265625" style="92" customWidth="1"/>
    <col min="41" max="41" width="13.86328125" style="92" customWidth="1"/>
    <col min="42" max="42" width="3.73046875" style="92" customWidth="1"/>
    <col min="43" max="43" width="20.73046875" style="92" customWidth="1"/>
    <col min="44" max="44" width="26.3984375" style="92" customWidth="1"/>
    <col min="45" max="45" width="2.73046875" style="29" customWidth="1"/>
    <col min="46" max="46" width="20.3984375" style="92" customWidth="1"/>
    <col min="47" max="47" width="17.265625" style="92" hidden="1" customWidth="1"/>
    <col min="48" max="48" width="12.1328125" style="92" customWidth="1"/>
    <col min="49" max="49" width="17.86328125" style="92" customWidth="1"/>
    <col min="50" max="50" width="4" style="92" customWidth="1"/>
    <col min="51" max="51" width="17.86328125" style="92" customWidth="1"/>
    <col min="52" max="52" width="4.86328125" style="92" customWidth="1"/>
    <col min="53" max="53" width="20.3984375" style="92" customWidth="1"/>
    <col min="54" max="54" width="4.86328125" style="92" customWidth="1"/>
    <col min="55" max="55" width="18.1328125" style="92" customWidth="1"/>
    <col min="56" max="56" width="6.265625" style="92" bestFit="1" customWidth="1"/>
    <col min="57" max="57" width="17.86328125" style="92" customWidth="1"/>
    <col min="58" max="58" width="1.86328125" style="92" customWidth="1"/>
    <col min="59" max="59" width="3.265625" style="92" customWidth="1"/>
    <col min="60" max="60" width="17.86328125" style="92" customWidth="1"/>
    <col min="61" max="61" width="4.3984375" style="92" customWidth="1"/>
    <col min="62" max="62" width="16.59765625" style="92" customWidth="1"/>
    <col min="63" max="63" width="8.3984375" style="92" customWidth="1"/>
    <col min="64" max="64" width="16.59765625" style="92" customWidth="1"/>
    <col min="65" max="65" width="18" style="92" customWidth="1"/>
    <col min="66" max="66" width="19.1328125" style="92" customWidth="1"/>
    <col min="67" max="67" width="2.265625" style="251" customWidth="1"/>
    <col min="68" max="69" width="9.1328125" style="92"/>
    <col min="70" max="70" width="9.1328125" style="198" customWidth="1"/>
    <col min="71" max="71" width="32" style="198" customWidth="1"/>
    <col min="72" max="77" width="9.1328125" style="198" customWidth="1"/>
    <col min="78" max="81" width="9.1328125" style="92" customWidth="1"/>
    <col min="82" max="16384" width="9.1328125" style="92"/>
  </cols>
  <sheetData>
    <row r="1" spans="1:76" ht="45" customHeight="1" x14ac:dyDescent="1.05">
      <c r="A1" s="605" t="str">
        <f>B9</f>
        <v>&lt;SLÁ HÉR INN&gt; : STARFSMENN</v>
      </c>
      <c r="B1" s="606"/>
      <c r="C1" s="181"/>
      <c r="D1" s="612" t="s">
        <v>133</v>
      </c>
      <c r="E1" s="613"/>
      <c r="F1" s="614"/>
      <c r="G1" s="367"/>
      <c r="H1" s="178"/>
      <c r="I1" s="112"/>
      <c r="J1" s="112"/>
      <c r="K1" s="618" t="s">
        <v>21</v>
      </c>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T1" s="169"/>
      <c r="AU1" s="112"/>
      <c r="AV1" s="145"/>
      <c r="AW1" s="622" t="s">
        <v>116</v>
      </c>
      <c r="AX1" s="145"/>
      <c r="AY1" s="615" t="s">
        <v>78</v>
      </c>
      <c r="AZ1" s="128"/>
      <c r="BA1" s="615" t="s">
        <v>79</v>
      </c>
      <c r="BB1" s="128"/>
      <c r="BC1" s="615" t="s">
        <v>89</v>
      </c>
      <c r="BD1" s="128"/>
      <c r="BE1" s="609" t="s">
        <v>185</v>
      </c>
      <c r="BF1" s="128"/>
      <c r="BH1" s="609" t="s">
        <v>183</v>
      </c>
      <c r="BJ1" s="609" t="s">
        <v>184</v>
      </c>
      <c r="BK1" s="307"/>
      <c r="BL1" s="607" t="s">
        <v>68</v>
      </c>
      <c r="BM1" s="607"/>
    </row>
    <row r="2" spans="1:76" ht="36" customHeight="1" x14ac:dyDescent="1.05">
      <c r="A2" s="92"/>
      <c r="B2" s="92"/>
      <c r="D2" s="619" t="str">
        <f>IF(STILLINGAR_FORSENDUR!$E$11="","",STILLINGAR_FORSENDUR!E11)</f>
        <v>&lt;SLÁ HÉR INN&gt;</v>
      </c>
      <c r="E2" s="620"/>
      <c r="F2" s="621"/>
      <c r="G2" s="367"/>
      <c r="H2" s="179"/>
      <c r="I2" s="112"/>
      <c r="J2" s="112"/>
      <c r="K2" s="191"/>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T2" s="112"/>
      <c r="AU2" s="112"/>
      <c r="AV2" s="116"/>
      <c r="AW2" s="623"/>
      <c r="AX2" s="116"/>
      <c r="AY2" s="616"/>
      <c r="AZ2" s="128"/>
      <c r="BA2" s="616"/>
      <c r="BB2" s="128"/>
      <c r="BC2" s="616"/>
      <c r="BD2" s="128"/>
      <c r="BE2" s="610"/>
      <c r="BF2" s="128"/>
      <c r="BH2" s="610"/>
      <c r="BJ2" s="610"/>
      <c r="BK2" s="307"/>
      <c r="BL2" s="607"/>
      <c r="BM2" s="607"/>
    </row>
    <row r="3" spans="1:76" ht="6.75" customHeight="1" x14ac:dyDescent="1.05">
      <c r="A3" s="92"/>
      <c r="B3" s="92"/>
      <c r="D3" s="192"/>
      <c r="E3" s="193"/>
      <c r="F3" s="194"/>
      <c r="G3" s="193"/>
      <c r="H3" s="195"/>
      <c r="I3" s="193"/>
      <c r="J3" s="193"/>
      <c r="K3" s="196"/>
      <c r="L3" s="197"/>
      <c r="M3" s="197"/>
      <c r="N3" s="197"/>
      <c r="O3" s="197"/>
      <c r="P3" s="197"/>
      <c r="Q3" s="145"/>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33"/>
      <c r="AT3" s="436"/>
      <c r="AU3" s="112"/>
      <c r="AV3" s="116"/>
      <c r="AW3" s="623"/>
      <c r="AX3" s="116"/>
      <c r="AY3" s="616"/>
      <c r="AZ3" s="116"/>
      <c r="BA3" s="616"/>
      <c r="BB3" s="116"/>
      <c r="BC3" s="616"/>
      <c r="BD3" s="116"/>
      <c r="BE3" s="610"/>
      <c r="BF3" s="116"/>
      <c r="BG3" s="116"/>
      <c r="BH3" s="610"/>
      <c r="BI3" s="116"/>
      <c r="BJ3" s="610"/>
      <c r="BK3" s="307"/>
      <c r="BL3" s="607"/>
      <c r="BM3" s="607"/>
    </row>
    <row r="4" spans="1:76" ht="26.25" customHeight="1" thickBot="1" x14ac:dyDescent="1.1000000000000001">
      <c r="A4" s="92"/>
      <c r="B4" s="92"/>
      <c r="D4" s="625" t="s">
        <v>110</v>
      </c>
      <c r="E4" s="626"/>
      <c r="F4" s="626"/>
      <c r="G4" s="627"/>
      <c r="H4" s="179"/>
      <c r="I4" s="112"/>
      <c r="J4" s="112"/>
      <c r="K4" s="191"/>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289"/>
      <c r="AR4" s="145"/>
      <c r="AT4" s="112"/>
      <c r="AU4" s="112"/>
      <c r="AV4" s="116"/>
      <c r="AW4" s="623"/>
      <c r="AX4" s="116"/>
      <c r="AY4" s="616"/>
      <c r="AZ4" s="128"/>
      <c r="BA4" s="616"/>
      <c r="BB4" s="128"/>
      <c r="BC4" s="616"/>
      <c r="BD4" s="128"/>
      <c r="BE4" s="610"/>
      <c r="BF4" s="128"/>
      <c r="BH4" s="610"/>
      <c r="BJ4" s="610"/>
      <c r="BK4" s="307"/>
      <c r="BL4" s="607"/>
      <c r="BM4" s="607"/>
    </row>
    <row r="5" spans="1:76" ht="38.25" customHeight="1" x14ac:dyDescent="1.05">
      <c r="A5" s="573" t="s">
        <v>142</v>
      </c>
      <c r="B5" s="573"/>
      <c r="D5" s="628"/>
      <c r="E5" s="629"/>
      <c r="F5" s="629"/>
      <c r="G5" s="630"/>
      <c r="H5" s="179"/>
      <c r="I5" s="112"/>
      <c r="J5" s="112"/>
      <c r="K5" s="139"/>
      <c r="L5" s="93"/>
      <c r="M5" s="184" t="s">
        <v>67</v>
      </c>
      <c r="R5" s="184" t="s">
        <v>67</v>
      </c>
      <c r="S5" s="33"/>
      <c r="T5" s="33"/>
      <c r="U5" s="93"/>
      <c r="V5" s="184" t="s">
        <v>67</v>
      </c>
      <c r="W5" s="29"/>
      <c r="X5" s="105"/>
      <c r="Y5" s="208"/>
      <c r="Z5" s="105"/>
      <c r="AA5" s="140" t="s">
        <v>52</v>
      </c>
      <c r="AB5" s="141"/>
      <c r="AC5" s="141"/>
      <c r="AD5" s="141"/>
      <c r="AE5" s="141"/>
      <c r="AF5" s="141"/>
      <c r="AG5" s="141"/>
      <c r="AH5" s="141"/>
      <c r="AI5" s="141"/>
      <c r="AJ5" s="141"/>
      <c r="AK5" s="141"/>
      <c r="AL5" s="141"/>
      <c r="AM5" s="146"/>
      <c r="AN5" s="145"/>
      <c r="AO5" s="93"/>
      <c r="AP5" s="118"/>
      <c r="AQ5" s="118"/>
      <c r="AR5" s="118"/>
      <c r="AT5" s="118"/>
      <c r="AU5" s="142"/>
      <c r="AV5" s="118"/>
      <c r="AW5" s="624"/>
      <c r="AX5" s="118"/>
      <c r="AY5" s="617"/>
      <c r="AZ5" s="128"/>
      <c r="BA5" s="617"/>
      <c r="BB5" s="128"/>
      <c r="BC5" s="617"/>
      <c r="BD5" s="128"/>
      <c r="BE5" s="611"/>
      <c r="BF5" s="128"/>
      <c r="BH5" s="611"/>
      <c r="BJ5" s="611"/>
      <c r="BK5" s="322"/>
      <c r="BL5" s="608"/>
      <c r="BM5" s="608"/>
    </row>
    <row r="6" spans="1:76" ht="117.75" customHeight="1" thickBot="1" x14ac:dyDescent="0.6">
      <c r="A6" s="565" t="s">
        <v>130</v>
      </c>
      <c r="B6" s="604"/>
      <c r="D6" s="372" t="s">
        <v>36</v>
      </c>
      <c r="E6" s="373" t="s">
        <v>137</v>
      </c>
      <c r="F6" s="537" t="s">
        <v>332</v>
      </c>
      <c r="G6" s="374" t="s">
        <v>294</v>
      </c>
      <c r="H6" s="201" t="s">
        <v>75</v>
      </c>
      <c r="I6" s="113" t="s">
        <v>38</v>
      </c>
      <c r="J6" s="113"/>
      <c r="K6" s="137" t="s">
        <v>160</v>
      </c>
      <c r="L6" s="177" t="s">
        <v>69</v>
      </c>
      <c r="M6" s="185" t="s">
        <v>74</v>
      </c>
      <c r="N6" s="198" t="s">
        <v>75</v>
      </c>
      <c r="O6" s="176" t="s">
        <v>159</v>
      </c>
      <c r="P6" s="176" t="s">
        <v>134</v>
      </c>
      <c r="Q6" s="202" t="s">
        <v>71</v>
      </c>
      <c r="R6" s="185" t="s">
        <v>70</v>
      </c>
      <c r="S6" s="198" t="s">
        <v>75</v>
      </c>
      <c r="T6" s="200"/>
      <c r="U6" s="175" t="s">
        <v>135</v>
      </c>
      <c r="V6" s="185" t="s">
        <v>57</v>
      </c>
      <c r="W6" s="198" t="s">
        <v>75</v>
      </c>
      <c r="X6" s="29"/>
      <c r="Y6" s="29"/>
      <c r="Z6" s="29"/>
      <c r="AA6" s="138" t="s">
        <v>49</v>
      </c>
      <c r="AB6" s="138" t="s">
        <v>55</v>
      </c>
      <c r="AC6" s="138" t="s">
        <v>39</v>
      </c>
      <c r="AD6" s="138" t="s">
        <v>50</v>
      </c>
      <c r="AE6" s="187" t="s">
        <v>80</v>
      </c>
      <c r="AF6" s="187" t="s">
        <v>80</v>
      </c>
      <c r="AG6" s="138" t="s">
        <v>72</v>
      </c>
      <c r="AH6" s="138" t="s">
        <v>80</v>
      </c>
      <c r="AI6" s="138" t="s">
        <v>46</v>
      </c>
      <c r="AJ6" s="138" t="s">
        <v>47</v>
      </c>
      <c r="AK6" s="138" t="s">
        <v>48</v>
      </c>
      <c r="AL6" s="138" t="s">
        <v>51</v>
      </c>
      <c r="AM6" s="148"/>
      <c r="AN6" s="149"/>
      <c r="AO6" s="137" t="s">
        <v>90</v>
      </c>
      <c r="AP6" s="143"/>
      <c r="AQ6" s="203" t="s">
        <v>136</v>
      </c>
      <c r="AR6" s="211" t="s">
        <v>161</v>
      </c>
      <c r="AT6" s="185" t="s">
        <v>289</v>
      </c>
      <c r="AU6" s="138" t="s">
        <v>56</v>
      </c>
      <c r="AV6" s="121"/>
      <c r="AW6" s="324">
        <f>$F$508</f>
        <v>0</v>
      </c>
      <c r="AX6" s="121"/>
      <c r="AY6" s="126">
        <f>SUM(L7:L506)</f>
        <v>0</v>
      </c>
      <c r="BA6" s="126">
        <f>SUM(Q7:Q506)</f>
        <v>0</v>
      </c>
      <c r="BC6" s="126">
        <f>SUM(AU7:AU506)</f>
        <v>0</v>
      </c>
      <c r="BE6" s="126">
        <f>'1_MÖNNUN'!$AM$73</f>
        <v>0</v>
      </c>
      <c r="BH6" s="126">
        <f>IFERROR(BA6-BE6,"")</f>
        <v>0</v>
      </c>
      <c r="BJ6" s="126">
        <f>IFERROR(BC6-BE6,"")</f>
        <v>0</v>
      </c>
      <c r="BK6" s="323"/>
      <c r="BL6" s="250">
        <f>IFERROR('1_MÖNNUN'!$AN$102,0)</f>
        <v>0</v>
      </c>
      <c r="BM6" s="186">
        <f>IFERROR(BL6*156,"")</f>
        <v>0</v>
      </c>
      <c r="BP6" s="117"/>
    </row>
    <row r="7" spans="1:76" ht="25.5" customHeight="1" x14ac:dyDescent="0.55000000000000004">
      <c r="A7" s="285" t="s">
        <v>129</v>
      </c>
      <c r="B7" s="285"/>
      <c r="C7" s="182">
        <v>1</v>
      </c>
      <c r="D7" s="362"/>
      <c r="E7" s="363"/>
      <c r="F7" s="364"/>
      <c r="G7" s="371"/>
      <c r="H7" s="369"/>
      <c r="I7" s="114">
        <f t="shared" ref="I7:I70" si="0">VLOOKUP(F7,starfshlutfall_173,2,TRUE)</f>
        <v>0</v>
      </c>
      <c r="J7" s="114"/>
      <c r="K7" s="172" t="str">
        <f t="shared" ref="K7:K70" si="1">IFERROR(IF(L7-F7=0,"",L7-F7),"")</f>
        <v/>
      </c>
      <c r="L7" s="173" t="str">
        <f t="shared" ref="L7:L70" si="2">IF(F7="","",IF(I7&gt;=156,1,IF(M7="NEI",F7,VLOOKUP(I7,starfshlutfall_156,2,TRUE))))</f>
        <v/>
      </c>
      <c r="M7" s="248" t="s">
        <v>53</v>
      </c>
      <c r="N7" s="168"/>
      <c r="O7" s="174" t="str">
        <f t="shared" ref="O7:O70" si="3">IFERROR(IF(L7+$BL$6&gt;1,1-L7,$BL$6*L7),"")</f>
        <v/>
      </c>
      <c r="P7" s="174" t="str">
        <f>IF(K7="","",K7+O7)</f>
        <v/>
      </c>
      <c r="Q7" s="171" t="str">
        <f>IFERROR(IF(M7="NEI",L7,IF(AND(M7="JÁ",R7="NEI"),L7,O7+L7)),"")</f>
        <v/>
      </c>
      <c r="R7" s="248" t="s">
        <v>53</v>
      </c>
      <c r="S7" s="199"/>
      <c r="T7" s="200"/>
      <c r="U7" s="134" t="str">
        <f>IFERROR(IF(OR(M7="NEI",R7="NEI",V7="NEI"),0,100%-Q7),"")</f>
        <v/>
      </c>
      <c r="V7" s="248" t="s">
        <v>53</v>
      </c>
      <c r="W7" s="29"/>
      <c r="X7" s="29"/>
      <c r="Y7" s="29"/>
      <c r="Z7" s="29"/>
      <c r="AA7" s="135">
        <f t="shared" ref="AA7:AA70" si="4">IFERROR(IF(AND(U7&gt;0.01,V7="JÁ"),U7*156,0),0)</f>
        <v>0</v>
      </c>
      <c r="AB7" s="129">
        <f t="shared" ref="AB7:AB70" si="5">IF(U7&lt;0.01,0,IF(U7="",0,IF(V7="NEI",0,$AB$535/-$AB$528)))</f>
        <v>0</v>
      </c>
      <c r="AC7" s="135">
        <f t="shared" ref="AC7:AC70" si="6">IF(AB7&lt;AA7,AB7,AA7)</f>
        <v>0</v>
      </c>
      <c r="AD7" s="135">
        <f t="shared" ref="AD7:AD70" si="7">AA7-AC7</f>
        <v>0</v>
      </c>
      <c r="AE7" s="188"/>
      <c r="AF7" s="188"/>
      <c r="AG7" s="135">
        <f>IF(AD7=0,0,IF(AD7&gt;$AC$513,$AC$513,AD7))</f>
        <v>0</v>
      </c>
      <c r="AH7" s="135"/>
      <c r="AI7" s="135">
        <f>AC7+AG7</f>
        <v>0</v>
      </c>
      <c r="AJ7" s="130">
        <f t="shared" ref="AJ7:AJ70" si="8">AI7/156</f>
        <v>0</v>
      </c>
      <c r="AK7" s="130" t="str">
        <f t="shared" ref="AK7:AK70" si="9">IF(L7="","",AJ7+Q7)</f>
        <v/>
      </c>
      <c r="AL7" s="130" t="str">
        <f>IF(AJ7=0,"",AJ7)</f>
        <v/>
      </c>
      <c r="AM7" s="147"/>
      <c r="AN7" s="150"/>
      <c r="AO7" s="94" t="str">
        <f t="shared" ref="AO7:AO18" si="10">AL7</f>
        <v/>
      </c>
      <c r="AP7" s="144"/>
      <c r="AQ7" s="133" t="str">
        <f t="shared" ref="AQ7:AQ14" si="11">IF(AO7="",Q7,AO7+Q7)</f>
        <v/>
      </c>
      <c r="AR7" s="249"/>
      <c r="AT7" s="248" t="s">
        <v>54</v>
      </c>
      <c r="AU7" s="136" t="str">
        <f>IF(AR7="",AQ7,AR7)</f>
        <v/>
      </c>
      <c r="AV7" s="120"/>
      <c r="AW7" s="120"/>
      <c r="AX7" s="120"/>
      <c r="BR7" s="198" t="s">
        <v>103</v>
      </c>
    </row>
    <row r="8" spans="1:76" ht="25.5" customHeight="1" x14ac:dyDescent="0.55000000000000004">
      <c r="B8" s="285" t="str">
        <f>CONCATENATE(STILLINGAR_FORSENDUR!$E$11," : MÖNNUN")</f>
        <v>&lt;SLÁ HÉR INN&gt; : MÖNNUN</v>
      </c>
      <c r="C8" s="182">
        <v>2</v>
      </c>
      <c r="D8" s="362"/>
      <c r="E8" s="363"/>
      <c r="F8" s="364"/>
      <c r="G8" s="371"/>
      <c r="H8" s="369"/>
      <c r="I8" s="114">
        <f t="shared" si="0"/>
        <v>0</v>
      </c>
      <c r="J8" s="114"/>
      <c r="K8" s="172" t="str">
        <f t="shared" si="1"/>
        <v/>
      </c>
      <c r="L8" s="173" t="str">
        <f t="shared" si="2"/>
        <v/>
      </c>
      <c r="M8" s="248" t="s">
        <v>53</v>
      </c>
      <c r="O8" s="174" t="str">
        <f t="shared" si="3"/>
        <v/>
      </c>
      <c r="P8" s="174" t="str">
        <f t="shared" ref="P8:P71" si="12">IF(K8="","",K8+O8)</f>
        <v/>
      </c>
      <c r="Q8" s="171" t="str">
        <f t="shared" ref="Q8:Q71" si="13">IFERROR(IF(M8="NEI",L8,IF(AND(M8="JÁ",R8="NEI"),L8,O8+L8)),"")</f>
        <v/>
      </c>
      <c r="R8" s="248" t="s">
        <v>53</v>
      </c>
      <c r="U8" s="134" t="str">
        <f t="shared" ref="U8:U71" si="14">IFERROR(IF(OR(M8="NEI",R8="NEI",V8="NEI"),0,100%-Q8),"")</f>
        <v/>
      </c>
      <c r="V8" s="248" t="s">
        <v>53</v>
      </c>
      <c r="W8" s="29"/>
      <c r="X8" s="29"/>
      <c r="Y8" s="29"/>
      <c r="Z8" s="29"/>
      <c r="AA8" s="129">
        <f t="shared" si="4"/>
        <v>0</v>
      </c>
      <c r="AB8" s="129">
        <f t="shared" si="5"/>
        <v>0</v>
      </c>
      <c r="AC8" s="129">
        <f t="shared" si="6"/>
        <v>0</v>
      </c>
      <c r="AD8" s="129">
        <f t="shared" si="7"/>
        <v>0</v>
      </c>
      <c r="AE8" s="189"/>
      <c r="AF8" s="189"/>
      <c r="AG8" s="135">
        <f t="shared" ref="AG8:AG71" si="15">IF(AD8=0,0,IF(AD8&gt;$AC$513,$AC$513,AD8))</f>
        <v>0</v>
      </c>
      <c r="AH8" s="129"/>
      <c r="AI8" s="135">
        <f t="shared" ref="AI8:AI71" si="16">AC8+AG8</f>
        <v>0</v>
      </c>
      <c r="AJ8" s="130">
        <f t="shared" si="8"/>
        <v>0</v>
      </c>
      <c r="AK8" s="130" t="str">
        <f t="shared" si="9"/>
        <v/>
      </c>
      <c r="AL8" s="130" t="str">
        <f t="shared" ref="AL8:AL71" si="17">IF(AJ8=0,"",AJ8)</f>
        <v/>
      </c>
      <c r="AM8" s="119"/>
      <c r="AN8" s="119"/>
      <c r="AO8" s="94" t="str">
        <f t="shared" si="10"/>
        <v/>
      </c>
      <c r="AP8" s="132"/>
      <c r="AQ8" s="133" t="str">
        <f t="shared" si="11"/>
        <v/>
      </c>
      <c r="AR8" s="249"/>
      <c r="AT8" s="248" t="s">
        <v>54</v>
      </c>
      <c r="AU8" s="136" t="str">
        <f t="shared" ref="AU8:AU71" si="18">IF(AR8="",AQ8,AR8)</f>
        <v/>
      </c>
      <c r="AV8" s="119"/>
      <c r="AW8" s="119"/>
      <c r="AX8" s="119"/>
      <c r="BC8" s="123"/>
      <c r="BS8" s="198" t="s">
        <v>105</v>
      </c>
      <c r="BT8" s="321">
        <f>'1_STARFSMENN'!F508</f>
        <v>0</v>
      </c>
    </row>
    <row r="9" spans="1:76" ht="25.5" customHeight="1" x14ac:dyDescent="0.55000000000000004">
      <c r="A9" s="286"/>
      <c r="B9" s="285" t="str">
        <f>CONCATENATE(STILLINGAR_FORSENDUR!$E$11," : STARFSMENN")</f>
        <v>&lt;SLÁ HÉR INN&gt; : STARFSMENN</v>
      </c>
      <c r="C9" s="182">
        <v>3</v>
      </c>
      <c r="D9" s="362"/>
      <c r="E9" s="363"/>
      <c r="F9" s="364"/>
      <c r="G9" s="371"/>
      <c r="H9" s="369"/>
      <c r="I9" s="114">
        <f t="shared" si="0"/>
        <v>0</v>
      </c>
      <c r="J9" s="114"/>
      <c r="K9" s="172" t="str">
        <f t="shared" si="1"/>
        <v/>
      </c>
      <c r="L9" s="173" t="str">
        <f t="shared" si="2"/>
        <v/>
      </c>
      <c r="M9" s="248" t="s">
        <v>53</v>
      </c>
      <c r="O9" s="174" t="str">
        <f t="shared" si="3"/>
        <v/>
      </c>
      <c r="P9" s="174" t="str">
        <f t="shared" si="12"/>
        <v/>
      </c>
      <c r="Q9" s="171" t="str">
        <f t="shared" si="13"/>
        <v/>
      </c>
      <c r="R9" s="248" t="s">
        <v>53</v>
      </c>
      <c r="U9" s="134" t="str">
        <f t="shared" si="14"/>
        <v/>
      </c>
      <c r="V9" s="248" t="s">
        <v>53</v>
      </c>
      <c r="W9" s="29"/>
      <c r="X9" s="29"/>
      <c r="Y9" s="29"/>
      <c r="Z9" s="29"/>
      <c r="AA9" s="129">
        <f t="shared" si="4"/>
        <v>0</v>
      </c>
      <c r="AB9" s="129">
        <f t="shared" si="5"/>
        <v>0</v>
      </c>
      <c r="AC9" s="129">
        <f t="shared" si="6"/>
        <v>0</v>
      </c>
      <c r="AD9" s="129">
        <f t="shared" si="7"/>
        <v>0</v>
      </c>
      <c r="AE9" s="189"/>
      <c r="AF9" s="189"/>
      <c r="AG9" s="135">
        <f t="shared" si="15"/>
        <v>0</v>
      </c>
      <c r="AH9" s="129"/>
      <c r="AI9" s="135">
        <f t="shared" si="16"/>
        <v>0</v>
      </c>
      <c r="AJ9" s="130">
        <f t="shared" si="8"/>
        <v>0</v>
      </c>
      <c r="AK9" s="130" t="str">
        <f t="shared" si="9"/>
        <v/>
      </c>
      <c r="AL9" s="130" t="str">
        <f t="shared" si="17"/>
        <v/>
      </c>
      <c r="AM9" s="119"/>
      <c r="AN9" s="119"/>
      <c r="AO9" s="94" t="str">
        <f t="shared" si="10"/>
        <v/>
      </c>
      <c r="AP9" s="132"/>
      <c r="AQ9" s="133" t="str">
        <f t="shared" si="11"/>
        <v/>
      </c>
      <c r="AR9" s="249"/>
      <c r="AT9" s="248" t="s">
        <v>54</v>
      </c>
      <c r="AU9" s="136" t="str">
        <f t="shared" si="18"/>
        <v/>
      </c>
      <c r="AV9" s="119"/>
      <c r="AW9" s="119"/>
      <c r="AX9" s="119"/>
      <c r="BC9" s="123"/>
      <c r="BR9" s="198" t="s">
        <v>77</v>
      </c>
      <c r="BS9" s="198" t="s">
        <v>100</v>
      </c>
      <c r="BT9" s="321">
        <f>'1_STARFSMENN'!K508</f>
        <v>0</v>
      </c>
    </row>
    <row r="10" spans="1:76" ht="25.5" customHeight="1" x14ac:dyDescent="0.55000000000000004">
      <c r="B10" s="285" t="str">
        <f>CONCATENATE(STILLINGAR_FORSENDUR!$E$11," : FYRIR STARFSMANNINN")</f>
        <v>&lt;SLÁ HÉR INN&gt; : FYRIR STARFSMANNINN</v>
      </c>
      <c r="C10" s="182">
        <v>4</v>
      </c>
      <c r="D10" s="362"/>
      <c r="E10" s="363"/>
      <c r="F10" s="364"/>
      <c r="G10" s="371"/>
      <c r="H10" s="369"/>
      <c r="I10" s="114">
        <f t="shared" si="0"/>
        <v>0</v>
      </c>
      <c r="J10" s="114"/>
      <c r="K10" s="172" t="str">
        <f t="shared" si="1"/>
        <v/>
      </c>
      <c r="L10" s="173" t="str">
        <f t="shared" si="2"/>
        <v/>
      </c>
      <c r="M10" s="248" t="s">
        <v>53</v>
      </c>
      <c r="O10" s="174" t="str">
        <f t="shared" si="3"/>
        <v/>
      </c>
      <c r="P10" s="174" t="str">
        <f t="shared" si="12"/>
        <v/>
      </c>
      <c r="Q10" s="171" t="str">
        <f t="shared" si="13"/>
        <v/>
      </c>
      <c r="R10" s="248" t="s">
        <v>53</v>
      </c>
      <c r="U10" s="134" t="str">
        <f t="shared" si="14"/>
        <v/>
      </c>
      <c r="V10" s="248" t="s">
        <v>53</v>
      </c>
      <c r="W10" s="29"/>
      <c r="X10" s="29"/>
      <c r="Y10" s="29"/>
      <c r="Z10" s="29"/>
      <c r="AA10" s="129">
        <f t="shared" si="4"/>
        <v>0</v>
      </c>
      <c r="AB10" s="129">
        <f t="shared" si="5"/>
        <v>0</v>
      </c>
      <c r="AC10" s="129">
        <f t="shared" si="6"/>
        <v>0</v>
      </c>
      <c r="AD10" s="129">
        <f t="shared" si="7"/>
        <v>0</v>
      </c>
      <c r="AE10" s="189"/>
      <c r="AF10" s="189"/>
      <c r="AG10" s="135">
        <f t="shared" si="15"/>
        <v>0</v>
      </c>
      <c r="AH10" s="129"/>
      <c r="AI10" s="135">
        <f t="shared" si="16"/>
        <v>0</v>
      </c>
      <c r="AJ10" s="130">
        <f t="shared" si="8"/>
        <v>0</v>
      </c>
      <c r="AK10" s="130" t="str">
        <f t="shared" si="9"/>
        <v/>
      </c>
      <c r="AL10" s="130" t="str">
        <f t="shared" si="17"/>
        <v/>
      </c>
      <c r="AM10" s="119"/>
      <c r="AN10" s="119"/>
      <c r="AO10" s="94" t="str">
        <f t="shared" si="10"/>
        <v/>
      </c>
      <c r="AP10" s="132"/>
      <c r="AQ10" s="133" t="str">
        <f t="shared" si="11"/>
        <v/>
      </c>
      <c r="AR10" s="249"/>
      <c r="AT10" s="248" t="s">
        <v>54</v>
      </c>
      <c r="AU10" s="136" t="str">
        <f t="shared" si="18"/>
        <v/>
      </c>
      <c r="AV10" s="119"/>
      <c r="AW10" s="119"/>
      <c r="AX10" s="119"/>
      <c r="BD10" s="212">
        <f>AW6</f>
        <v>0</v>
      </c>
      <c r="BE10" s="219" t="s">
        <v>117</v>
      </c>
      <c r="BF10" s="213"/>
      <c r="BG10" s="213"/>
      <c r="BH10" s="214"/>
      <c r="BI10" s="214"/>
      <c r="BJ10" s="251"/>
      <c r="BR10" s="198" t="s">
        <v>99</v>
      </c>
      <c r="BS10" s="198" t="s">
        <v>101</v>
      </c>
      <c r="BT10" s="321">
        <f>$AU$511</f>
        <v>0</v>
      </c>
    </row>
    <row r="11" spans="1:76" ht="25.5" customHeight="1" x14ac:dyDescent="0.55000000000000004">
      <c r="B11" s="516" t="str">
        <f>CONCATENATE(STILLINGAR_FORSENDUR!$E$11," : KOSTNAÐARMAT")</f>
        <v>&lt;SLÁ HÉR INN&gt; : KOSTNAÐARMAT</v>
      </c>
      <c r="C11" s="182">
        <v>5</v>
      </c>
      <c r="D11" s="362"/>
      <c r="E11" s="363"/>
      <c r="F11" s="364"/>
      <c r="G11" s="371"/>
      <c r="H11" s="369"/>
      <c r="I11" s="114">
        <f t="shared" si="0"/>
        <v>0</v>
      </c>
      <c r="J11" s="114"/>
      <c r="K11" s="172" t="str">
        <f t="shared" si="1"/>
        <v/>
      </c>
      <c r="L11" s="173" t="str">
        <f t="shared" si="2"/>
        <v/>
      </c>
      <c r="M11" s="248" t="s">
        <v>53</v>
      </c>
      <c r="O11" s="174" t="str">
        <f t="shared" si="3"/>
        <v/>
      </c>
      <c r="P11" s="174" t="str">
        <f t="shared" si="12"/>
        <v/>
      </c>
      <c r="Q11" s="171" t="str">
        <f t="shared" si="13"/>
        <v/>
      </c>
      <c r="R11" s="248" t="s">
        <v>53</v>
      </c>
      <c r="U11" s="134" t="str">
        <f t="shared" si="14"/>
        <v/>
      </c>
      <c r="V11" s="248" t="s">
        <v>53</v>
      </c>
      <c r="W11" s="29"/>
      <c r="X11" s="29"/>
      <c r="Y11" s="29"/>
      <c r="Z11" s="29"/>
      <c r="AA11" s="129">
        <f t="shared" si="4"/>
        <v>0</v>
      </c>
      <c r="AB11" s="129">
        <f t="shared" si="5"/>
        <v>0</v>
      </c>
      <c r="AC11" s="129">
        <f t="shared" si="6"/>
        <v>0</v>
      </c>
      <c r="AD11" s="129">
        <f t="shared" si="7"/>
        <v>0</v>
      </c>
      <c r="AE11" s="189"/>
      <c r="AF11" s="189"/>
      <c r="AG11" s="135">
        <f t="shared" si="15"/>
        <v>0</v>
      </c>
      <c r="AH11" s="129"/>
      <c r="AI11" s="135">
        <f t="shared" si="16"/>
        <v>0</v>
      </c>
      <c r="AJ11" s="130">
        <f t="shared" si="8"/>
        <v>0</v>
      </c>
      <c r="AK11" s="130" t="str">
        <f t="shared" si="9"/>
        <v/>
      </c>
      <c r="AL11" s="130" t="str">
        <f t="shared" si="17"/>
        <v/>
      </c>
      <c r="AM11" s="119"/>
      <c r="AN11" s="119"/>
      <c r="AO11" s="94" t="str">
        <f t="shared" si="10"/>
        <v/>
      </c>
      <c r="AP11" s="132"/>
      <c r="AQ11" s="133" t="str">
        <f t="shared" si="11"/>
        <v/>
      </c>
      <c r="AR11" s="249"/>
      <c r="AT11" s="248" t="s">
        <v>54</v>
      </c>
      <c r="AU11" s="136" t="str">
        <f t="shared" si="18"/>
        <v/>
      </c>
      <c r="AV11" s="119"/>
      <c r="AW11" s="119"/>
      <c r="AX11" s="119"/>
      <c r="AY11" s="115"/>
      <c r="BD11" s="215">
        <f>AY6-BD10</f>
        <v>0</v>
      </c>
      <c r="BE11" s="220" t="s">
        <v>118</v>
      </c>
      <c r="BF11" s="214"/>
      <c r="BG11" s="214"/>
      <c r="BH11" s="214"/>
      <c r="BI11" s="214"/>
      <c r="BJ11" s="251"/>
      <c r="BS11" s="198" t="s">
        <v>102</v>
      </c>
      <c r="BT11" s="321">
        <f>-'1_STARFSMENN'!BH6</f>
        <v>0</v>
      </c>
      <c r="BX11" s="198" t="s">
        <v>53</v>
      </c>
    </row>
    <row r="12" spans="1:76" ht="25.5" customHeight="1" x14ac:dyDescent="0.55000000000000004">
      <c r="C12" s="182">
        <v>6</v>
      </c>
      <c r="D12" s="362"/>
      <c r="E12" s="363"/>
      <c r="F12" s="364"/>
      <c r="G12" s="371"/>
      <c r="H12" s="369"/>
      <c r="I12" s="114">
        <f t="shared" si="0"/>
        <v>0</v>
      </c>
      <c r="J12" s="114"/>
      <c r="K12" s="172" t="str">
        <f t="shared" si="1"/>
        <v/>
      </c>
      <c r="L12" s="173" t="str">
        <f t="shared" si="2"/>
        <v/>
      </c>
      <c r="M12" s="248" t="s">
        <v>53</v>
      </c>
      <c r="O12" s="174" t="str">
        <f t="shared" si="3"/>
        <v/>
      </c>
      <c r="P12" s="174" t="str">
        <f t="shared" si="12"/>
        <v/>
      </c>
      <c r="Q12" s="171" t="str">
        <f t="shared" si="13"/>
        <v/>
      </c>
      <c r="R12" s="248" t="s">
        <v>53</v>
      </c>
      <c r="U12" s="134" t="str">
        <f t="shared" si="14"/>
        <v/>
      </c>
      <c r="V12" s="248" t="s">
        <v>53</v>
      </c>
      <c r="W12" s="29"/>
      <c r="X12" s="29"/>
      <c r="Y12" s="29"/>
      <c r="Z12" s="29"/>
      <c r="AA12" s="129">
        <f t="shared" si="4"/>
        <v>0</v>
      </c>
      <c r="AB12" s="129">
        <f t="shared" si="5"/>
        <v>0</v>
      </c>
      <c r="AC12" s="129">
        <f t="shared" si="6"/>
        <v>0</v>
      </c>
      <c r="AD12" s="129">
        <f t="shared" si="7"/>
        <v>0</v>
      </c>
      <c r="AE12" s="189"/>
      <c r="AF12" s="189"/>
      <c r="AG12" s="135">
        <f t="shared" si="15"/>
        <v>0</v>
      </c>
      <c r="AH12" s="129"/>
      <c r="AI12" s="135">
        <f t="shared" si="16"/>
        <v>0</v>
      </c>
      <c r="AJ12" s="130">
        <f t="shared" si="8"/>
        <v>0</v>
      </c>
      <c r="AK12" s="130" t="str">
        <f t="shared" si="9"/>
        <v/>
      </c>
      <c r="AL12" s="130" t="str">
        <f t="shared" si="17"/>
        <v/>
      </c>
      <c r="AM12" s="119"/>
      <c r="AN12" s="119"/>
      <c r="AO12" s="94" t="str">
        <f t="shared" si="10"/>
        <v/>
      </c>
      <c r="AP12" s="132"/>
      <c r="AQ12" s="133" t="str">
        <f t="shared" si="11"/>
        <v/>
      </c>
      <c r="AR12" s="249"/>
      <c r="AT12" s="248" t="s">
        <v>54</v>
      </c>
      <c r="AU12" s="136" t="str">
        <f t="shared" si="18"/>
        <v/>
      </c>
      <c r="AV12" s="119"/>
      <c r="AW12" s="119"/>
      <c r="AX12" s="119"/>
      <c r="BD12" s="216">
        <f>BA6-AY6</f>
        <v>0</v>
      </c>
      <c r="BE12" s="221" t="s">
        <v>119</v>
      </c>
      <c r="BF12" s="214"/>
      <c r="BG12" s="214"/>
      <c r="BH12" s="214"/>
      <c r="BI12" s="214"/>
      <c r="BJ12" s="251"/>
      <c r="BS12" s="198" t="s">
        <v>106</v>
      </c>
      <c r="BT12" s="321">
        <f>SUM(BT8:BT11)</f>
        <v>0</v>
      </c>
      <c r="BX12" s="198" t="s">
        <v>54</v>
      </c>
    </row>
    <row r="13" spans="1:76" ht="25.5" customHeight="1" x14ac:dyDescent="0.55000000000000004">
      <c r="C13" s="182">
        <v>7</v>
      </c>
      <c r="D13" s="362"/>
      <c r="E13" s="363"/>
      <c r="F13" s="364"/>
      <c r="G13" s="371"/>
      <c r="H13" s="369"/>
      <c r="I13" s="114">
        <f t="shared" si="0"/>
        <v>0</v>
      </c>
      <c r="J13" s="114"/>
      <c r="K13" s="172" t="str">
        <f t="shared" si="1"/>
        <v/>
      </c>
      <c r="L13" s="173" t="str">
        <f t="shared" si="2"/>
        <v/>
      </c>
      <c r="M13" s="248" t="s">
        <v>53</v>
      </c>
      <c r="O13" s="174" t="str">
        <f t="shared" si="3"/>
        <v/>
      </c>
      <c r="P13" s="174" t="str">
        <f t="shared" si="12"/>
        <v/>
      </c>
      <c r="Q13" s="171" t="str">
        <f t="shared" si="13"/>
        <v/>
      </c>
      <c r="R13" s="248" t="s">
        <v>53</v>
      </c>
      <c r="U13" s="134" t="str">
        <f t="shared" si="14"/>
        <v/>
      </c>
      <c r="V13" s="248" t="s">
        <v>53</v>
      </c>
      <c r="W13" s="29"/>
      <c r="X13" s="29"/>
      <c r="Y13" s="29"/>
      <c r="Z13" s="29"/>
      <c r="AA13" s="129">
        <f t="shared" si="4"/>
        <v>0</v>
      </c>
      <c r="AB13" s="129">
        <f t="shared" si="5"/>
        <v>0</v>
      </c>
      <c r="AC13" s="129">
        <f t="shared" si="6"/>
        <v>0</v>
      </c>
      <c r="AD13" s="129">
        <f t="shared" si="7"/>
        <v>0</v>
      </c>
      <c r="AE13" s="189"/>
      <c r="AF13" s="189"/>
      <c r="AG13" s="135">
        <f t="shared" si="15"/>
        <v>0</v>
      </c>
      <c r="AH13" s="129"/>
      <c r="AI13" s="135">
        <f t="shared" si="16"/>
        <v>0</v>
      </c>
      <c r="AJ13" s="130">
        <f t="shared" si="8"/>
        <v>0</v>
      </c>
      <c r="AK13" s="130" t="str">
        <f t="shared" si="9"/>
        <v/>
      </c>
      <c r="AL13" s="130" t="str">
        <f t="shared" si="17"/>
        <v/>
      </c>
      <c r="AM13" s="119"/>
      <c r="AN13" s="119"/>
      <c r="AO13" s="94" t="str">
        <f t="shared" si="10"/>
        <v/>
      </c>
      <c r="AP13" s="132"/>
      <c r="AQ13" s="133" t="str">
        <f t="shared" si="11"/>
        <v/>
      </c>
      <c r="AR13" s="249"/>
      <c r="AT13" s="248" t="s">
        <v>54</v>
      </c>
      <c r="AU13" s="136" t="str">
        <f t="shared" si="18"/>
        <v/>
      </c>
      <c r="AV13" s="119"/>
      <c r="AW13" s="119"/>
      <c r="AX13" s="119"/>
      <c r="BD13" s="217">
        <f>-BH6</f>
        <v>0</v>
      </c>
      <c r="BE13" s="222" t="s">
        <v>120</v>
      </c>
      <c r="BF13" s="214"/>
      <c r="BG13" s="214"/>
      <c r="BH13" s="214"/>
      <c r="BI13" s="214"/>
      <c r="BJ13" s="251"/>
    </row>
    <row r="14" spans="1:76" ht="25.5" customHeight="1" x14ac:dyDescent="0.55000000000000004">
      <c r="C14" s="182">
        <v>8</v>
      </c>
      <c r="D14" s="362"/>
      <c r="E14" s="363"/>
      <c r="F14" s="364"/>
      <c r="G14" s="371"/>
      <c r="H14" s="369"/>
      <c r="I14" s="114">
        <f t="shared" si="0"/>
        <v>0</v>
      </c>
      <c r="J14" s="114"/>
      <c r="K14" s="172" t="str">
        <f t="shared" si="1"/>
        <v/>
      </c>
      <c r="L14" s="173" t="str">
        <f t="shared" si="2"/>
        <v/>
      </c>
      <c r="M14" s="248" t="s">
        <v>53</v>
      </c>
      <c r="O14" s="174" t="str">
        <f t="shared" si="3"/>
        <v/>
      </c>
      <c r="P14" s="174" t="str">
        <f t="shared" si="12"/>
        <v/>
      </c>
      <c r="Q14" s="171" t="str">
        <f t="shared" si="13"/>
        <v/>
      </c>
      <c r="R14" s="248" t="s">
        <v>53</v>
      </c>
      <c r="U14" s="134" t="str">
        <f t="shared" si="14"/>
        <v/>
      </c>
      <c r="V14" s="248" t="s">
        <v>53</v>
      </c>
      <c r="W14" s="29"/>
      <c r="X14" s="29"/>
      <c r="Y14" s="29"/>
      <c r="Z14" s="29"/>
      <c r="AA14" s="129">
        <f t="shared" si="4"/>
        <v>0</v>
      </c>
      <c r="AB14" s="129">
        <f t="shared" si="5"/>
        <v>0</v>
      </c>
      <c r="AC14" s="129">
        <f t="shared" si="6"/>
        <v>0</v>
      </c>
      <c r="AD14" s="129">
        <f t="shared" si="7"/>
        <v>0</v>
      </c>
      <c r="AE14" s="189"/>
      <c r="AF14" s="189"/>
      <c r="AG14" s="135">
        <f t="shared" si="15"/>
        <v>0</v>
      </c>
      <c r="AH14" s="129"/>
      <c r="AI14" s="135">
        <f t="shared" si="16"/>
        <v>0</v>
      </c>
      <c r="AJ14" s="130">
        <f t="shared" si="8"/>
        <v>0</v>
      </c>
      <c r="AK14" s="130" t="str">
        <f t="shared" si="9"/>
        <v/>
      </c>
      <c r="AL14" s="130" t="str">
        <f t="shared" si="17"/>
        <v/>
      </c>
      <c r="AM14" s="119"/>
      <c r="AN14" s="119"/>
      <c r="AO14" s="94" t="str">
        <f t="shared" si="10"/>
        <v/>
      </c>
      <c r="AP14" s="132"/>
      <c r="AQ14" s="133" t="str">
        <f t="shared" si="11"/>
        <v/>
      </c>
      <c r="AR14" s="249"/>
      <c r="AT14" s="248" t="s">
        <v>54</v>
      </c>
      <c r="AU14" s="136" t="str">
        <f t="shared" si="18"/>
        <v/>
      </c>
      <c r="AV14" s="119"/>
      <c r="AW14" s="119"/>
      <c r="AX14" s="119"/>
      <c r="BD14" s="218">
        <f>BE6</f>
        <v>0</v>
      </c>
      <c r="BE14" s="223" t="s">
        <v>121</v>
      </c>
      <c r="BF14" s="214"/>
      <c r="BG14" s="214"/>
      <c r="BH14" s="214"/>
      <c r="BI14" s="214"/>
      <c r="BJ14" s="251"/>
      <c r="BM14" s="117"/>
      <c r="BN14" s="117"/>
      <c r="BO14" s="252"/>
      <c r="BS14" s="198" t="s">
        <v>107</v>
      </c>
      <c r="BT14" s="321">
        <f>'1_STARFSMENN'!BC6</f>
        <v>0</v>
      </c>
    </row>
    <row r="15" spans="1:76" ht="25.5" customHeight="1" x14ac:dyDescent="0.55000000000000004">
      <c r="C15" s="182">
        <v>9</v>
      </c>
      <c r="D15" s="362"/>
      <c r="E15" s="363"/>
      <c r="F15" s="364"/>
      <c r="G15" s="371"/>
      <c r="H15" s="369"/>
      <c r="I15" s="114">
        <f t="shared" si="0"/>
        <v>0</v>
      </c>
      <c r="J15" s="114"/>
      <c r="K15" s="172" t="str">
        <f t="shared" si="1"/>
        <v/>
      </c>
      <c r="L15" s="173" t="str">
        <f t="shared" si="2"/>
        <v/>
      </c>
      <c r="M15" s="248" t="s">
        <v>53</v>
      </c>
      <c r="O15" s="174" t="str">
        <f t="shared" si="3"/>
        <v/>
      </c>
      <c r="P15" s="174" t="str">
        <f t="shared" si="12"/>
        <v/>
      </c>
      <c r="Q15" s="171" t="str">
        <f t="shared" si="13"/>
        <v/>
      </c>
      <c r="R15" s="248" t="s">
        <v>53</v>
      </c>
      <c r="U15" s="134" t="str">
        <f t="shared" si="14"/>
        <v/>
      </c>
      <c r="V15" s="248" t="s">
        <v>53</v>
      </c>
      <c r="W15" s="29"/>
      <c r="X15" s="29"/>
      <c r="Y15" s="29"/>
      <c r="Z15" s="29"/>
      <c r="AA15" s="129">
        <f t="shared" si="4"/>
        <v>0</v>
      </c>
      <c r="AB15" s="129">
        <f t="shared" si="5"/>
        <v>0</v>
      </c>
      <c r="AC15" s="129">
        <f t="shared" si="6"/>
        <v>0</v>
      </c>
      <c r="AD15" s="129">
        <f t="shared" si="7"/>
        <v>0</v>
      </c>
      <c r="AE15" s="189"/>
      <c r="AF15" s="189"/>
      <c r="AG15" s="135">
        <f t="shared" si="15"/>
        <v>0</v>
      </c>
      <c r="AH15" s="129"/>
      <c r="AI15" s="135">
        <f t="shared" si="16"/>
        <v>0</v>
      </c>
      <c r="AJ15" s="130">
        <f t="shared" si="8"/>
        <v>0</v>
      </c>
      <c r="AK15" s="130" t="str">
        <f t="shared" si="9"/>
        <v/>
      </c>
      <c r="AL15" s="130" t="str">
        <f t="shared" si="17"/>
        <v/>
      </c>
      <c r="AM15" s="119"/>
      <c r="AN15" s="119"/>
      <c r="AO15" s="94" t="str">
        <f t="shared" si="10"/>
        <v/>
      </c>
      <c r="AP15" s="132"/>
      <c r="AQ15" s="133" t="str">
        <f>IF(AO15="",Q15,AO15+Q15)</f>
        <v/>
      </c>
      <c r="AR15" s="249"/>
      <c r="AT15" s="248" t="s">
        <v>54</v>
      </c>
      <c r="AU15" s="136" t="str">
        <f t="shared" si="18"/>
        <v/>
      </c>
      <c r="AV15" s="119"/>
      <c r="AW15" s="119"/>
      <c r="AX15" s="119"/>
      <c r="BF15" s="117"/>
      <c r="BG15" s="117"/>
      <c r="BH15" s="117"/>
      <c r="BI15" s="117"/>
      <c r="BJ15" s="117"/>
      <c r="BK15" s="117"/>
      <c r="BL15" s="117"/>
      <c r="BM15" s="117"/>
      <c r="BN15" s="117"/>
      <c r="BO15" s="252"/>
      <c r="BS15" s="198" t="s">
        <v>108</v>
      </c>
      <c r="BT15" s="198">
        <v>0.5</v>
      </c>
    </row>
    <row r="16" spans="1:76" ht="25.5" customHeight="1" x14ac:dyDescent="0.55000000000000004">
      <c r="C16" s="182">
        <v>10</v>
      </c>
      <c r="D16" s="362"/>
      <c r="E16" s="363"/>
      <c r="F16" s="364"/>
      <c r="G16" s="371"/>
      <c r="H16" s="369"/>
      <c r="I16" s="114">
        <f t="shared" si="0"/>
        <v>0</v>
      </c>
      <c r="J16" s="114"/>
      <c r="K16" s="172" t="str">
        <f t="shared" si="1"/>
        <v/>
      </c>
      <c r="L16" s="173" t="str">
        <f t="shared" si="2"/>
        <v/>
      </c>
      <c r="M16" s="248" t="s">
        <v>53</v>
      </c>
      <c r="O16" s="174" t="str">
        <f t="shared" si="3"/>
        <v/>
      </c>
      <c r="P16" s="174" t="str">
        <f t="shared" si="12"/>
        <v/>
      </c>
      <c r="Q16" s="171" t="str">
        <f t="shared" si="13"/>
        <v/>
      </c>
      <c r="R16" s="248" t="s">
        <v>53</v>
      </c>
      <c r="U16" s="134" t="str">
        <f t="shared" si="14"/>
        <v/>
      </c>
      <c r="V16" s="248" t="s">
        <v>53</v>
      </c>
      <c r="W16" s="29"/>
      <c r="X16" s="29"/>
      <c r="Y16" s="29"/>
      <c r="Z16" s="29"/>
      <c r="AA16" s="129">
        <f t="shared" si="4"/>
        <v>0</v>
      </c>
      <c r="AB16" s="129">
        <f t="shared" si="5"/>
        <v>0</v>
      </c>
      <c r="AC16" s="129">
        <f t="shared" si="6"/>
        <v>0</v>
      </c>
      <c r="AD16" s="129">
        <f t="shared" si="7"/>
        <v>0</v>
      </c>
      <c r="AE16" s="189"/>
      <c r="AF16" s="189"/>
      <c r="AG16" s="135">
        <f t="shared" si="15"/>
        <v>0</v>
      </c>
      <c r="AH16" s="129"/>
      <c r="AI16" s="135">
        <f t="shared" si="16"/>
        <v>0</v>
      </c>
      <c r="AJ16" s="130">
        <f t="shared" si="8"/>
        <v>0</v>
      </c>
      <c r="AK16" s="130" t="str">
        <f t="shared" si="9"/>
        <v/>
      </c>
      <c r="AL16" s="130" t="str">
        <f t="shared" si="17"/>
        <v/>
      </c>
      <c r="AM16" s="119"/>
      <c r="AN16" s="119"/>
      <c r="AO16" s="94" t="str">
        <f t="shared" si="10"/>
        <v/>
      </c>
      <c r="AP16" s="132"/>
      <c r="AQ16" s="133" t="str">
        <f t="shared" ref="AQ16:AQ79" si="19">IF(AO16="",Q16,AO16+Q16)</f>
        <v/>
      </c>
      <c r="AR16" s="249"/>
      <c r="AT16" s="248" t="s">
        <v>54</v>
      </c>
      <c r="AU16" s="136" t="str">
        <f t="shared" si="18"/>
        <v/>
      </c>
      <c r="AV16" s="119"/>
      <c r="AW16" s="119"/>
      <c r="AX16" s="119"/>
      <c r="BF16" s="117"/>
      <c r="BG16" s="117"/>
      <c r="BH16" s="117"/>
      <c r="BI16" s="117"/>
      <c r="BJ16" s="117"/>
      <c r="BK16" s="117"/>
      <c r="BL16" s="117"/>
      <c r="BS16" s="198" t="s">
        <v>109</v>
      </c>
      <c r="BT16" s="198">
        <f>SUM(BT8:BT12)-SUM(BT14:BT15)</f>
        <v>-0.5</v>
      </c>
    </row>
    <row r="17" spans="3:53" ht="25.5" customHeight="1" x14ac:dyDescent="0.55000000000000004">
      <c r="C17" s="182">
        <v>11</v>
      </c>
      <c r="D17" s="362"/>
      <c r="E17" s="363"/>
      <c r="F17" s="364"/>
      <c r="G17" s="371"/>
      <c r="H17" s="369"/>
      <c r="I17" s="114">
        <f t="shared" si="0"/>
        <v>0</v>
      </c>
      <c r="J17" s="114"/>
      <c r="K17" s="172" t="str">
        <f t="shared" si="1"/>
        <v/>
      </c>
      <c r="L17" s="173" t="str">
        <f t="shared" si="2"/>
        <v/>
      </c>
      <c r="M17" s="248" t="s">
        <v>53</v>
      </c>
      <c r="O17" s="174" t="str">
        <f t="shared" si="3"/>
        <v/>
      </c>
      <c r="P17" s="174" t="str">
        <f t="shared" si="12"/>
        <v/>
      </c>
      <c r="Q17" s="171" t="str">
        <f t="shared" si="13"/>
        <v/>
      </c>
      <c r="R17" s="248" t="s">
        <v>53</v>
      </c>
      <c r="U17" s="134" t="str">
        <f t="shared" si="14"/>
        <v/>
      </c>
      <c r="V17" s="248" t="s">
        <v>53</v>
      </c>
      <c r="W17" s="29"/>
      <c r="X17" s="29"/>
      <c r="Y17" s="29"/>
      <c r="Z17" s="29"/>
      <c r="AA17" s="129">
        <f t="shared" si="4"/>
        <v>0</v>
      </c>
      <c r="AB17" s="129">
        <f t="shared" si="5"/>
        <v>0</v>
      </c>
      <c r="AC17" s="129">
        <f t="shared" si="6"/>
        <v>0</v>
      </c>
      <c r="AD17" s="129">
        <f t="shared" si="7"/>
        <v>0</v>
      </c>
      <c r="AE17" s="189"/>
      <c r="AF17" s="189"/>
      <c r="AG17" s="135">
        <f t="shared" si="15"/>
        <v>0</v>
      </c>
      <c r="AH17" s="129"/>
      <c r="AI17" s="135">
        <f t="shared" si="16"/>
        <v>0</v>
      </c>
      <c r="AJ17" s="130">
        <f t="shared" si="8"/>
        <v>0</v>
      </c>
      <c r="AK17" s="130" t="str">
        <f t="shared" si="9"/>
        <v/>
      </c>
      <c r="AL17" s="130" t="str">
        <f t="shared" si="17"/>
        <v/>
      </c>
      <c r="AM17" s="119"/>
      <c r="AN17" s="119"/>
      <c r="AO17" s="94" t="str">
        <f t="shared" si="10"/>
        <v/>
      </c>
      <c r="AP17" s="132"/>
      <c r="AQ17" s="133" t="str">
        <f t="shared" si="19"/>
        <v/>
      </c>
      <c r="AR17" s="249"/>
      <c r="AT17" s="248" t="s">
        <v>54</v>
      </c>
      <c r="AU17" s="136" t="str">
        <f t="shared" si="18"/>
        <v/>
      </c>
      <c r="AV17" s="119"/>
      <c r="AW17" s="119"/>
      <c r="AX17" s="119"/>
    </row>
    <row r="18" spans="3:53" ht="25.5" customHeight="1" x14ac:dyDescent="0.55000000000000004">
      <c r="C18" s="182">
        <v>12</v>
      </c>
      <c r="D18" s="362"/>
      <c r="E18" s="363"/>
      <c r="F18" s="364"/>
      <c r="G18" s="371"/>
      <c r="H18" s="369"/>
      <c r="I18" s="114">
        <f t="shared" si="0"/>
        <v>0</v>
      </c>
      <c r="J18" s="114"/>
      <c r="K18" s="172" t="str">
        <f t="shared" si="1"/>
        <v/>
      </c>
      <c r="L18" s="173" t="str">
        <f t="shared" si="2"/>
        <v/>
      </c>
      <c r="M18" s="248" t="s">
        <v>53</v>
      </c>
      <c r="O18" s="174" t="str">
        <f t="shared" si="3"/>
        <v/>
      </c>
      <c r="P18" s="174" t="str">
        <f t="shared" si="12"/>
        <v/>
      </c>
      <c r="Q18" s="171" t="str">
        <f t="shared" si="13"/>
        <v/>
      </c>
      <c r="R18" s="248" t="s">
        <v>53</v>
      </c>
      <c r="U18" s="134" t="str">
        <f t="shared" si="14"/>
        <v/>
      </c>
      <c r="V18" s="248" t="s">
        <v>53</v>
      </c>
      <c r="W18" s="29"/>
      <c r="X18" s="29"/>
      <c r="Y18" s="29"/>
      <c r="Z18" s="29"/>
      <c r="AA18" s="129">
        <f t="shared" si="4"/>
        <v>0</v>
      </c>
      <c r="AB18" s="129">
        <f t="shared" si="5"/>
        <v>0</v>
      </c>
      <c r="AC18" s="129">
        <f t="shared" si="6"/>
        <v>0</v>
      </c>
      <c r="AD18" s="129">
        <f t="shared" si="7"/>
        <v>0</v>
      </c>
      <c r="AE18" s="189"/>
      <c r="AF18" s="189"/>
      <c r="AG18" s="135">
        <f t="shared" si="15"/>
        <v>0</v>
      </c>
      <c r="AH18" s="129"/>
      <c r="AI18" s="135">
        <f t="shared" si="16"/>
        <v>0</v>
      </c>
      <c r="AJ18" s="130">
        <f t="shared" si="8"/>
        <v>0</v>
      </c>
      <c r="AK18" s="130" t="str">
        <f t="shared" si="9"/>
        <v/>
      </c>
      <c r="AL18" s="130" t="str">
        <f>IF(AJ18=0,"",AJ18)</f>
        <v/>
      </c>
      <c r="AM18" s="119"/>
      <c r="AN18" s="119"/>
      <c r="AO18" s="94" t="str">
        <f t="shared" si="10"/>
        <v/>
      </c>
      <c r="AP18" s="132"/>
      <c r="AQ18" s="133" t="str">
        <f t="shared" si="19"/>
        <v/>
      </c>
      <c r="AR18" s="249"/>
      <c r="AT18" s="248" t="s">
        <v>54</v>
      </c>
      <c r="AU18" s="136" t="str">
        <f t="shared" si="18"/>
        <v/>
      </c>
      <c r="AV18" s="119"/>
      <c r="AW18" s="119"/>
      <c r="AX18" s="119"/>
    </row>
    <row r="19" spans="3:53" ht="25.5" customHeight="1" x14ac:dyDescent="0.55000000000000004">
      <c r="C19" s="182">
        <v>13</v>
      </c>
      <c r="D19" s="362"/>
      <c r="E19" s="363"/>
      <c r="F19" s="364"/>
      <c r="G19" s="371"/>
      <c r="H19" s="369"/>
      <c r="I19" s="114">
        <f t="shared" si="0"/>
        <v>0</v>
      </c>
      <c r="J19" s="114"/>
      <c r="K19" s="172" t="str">
        <f t="shared" si="1"/>
        <v/>
      </c>
      <c r="L19" s="173" t="str">
        <f t="shared" si="2"/>
        <v/>
      </c>
      <c r="M19" s="248" t="s">
        <v>53</v>
      </c>
      <c r="O19" s="174" t="str">
        <f t="shared" si="3"/>
        <v/>
      </c>
      <c r="P19" s="174" t="str">
        <f t="shared" si="12"/>
        <v/>
      </c>
      <c r="Q19" s="171" t="str">
        <f t="shared" si="13"/>
        <v/>
      </c>
      <c r="R19" s="248" t="s">
        <v>53</v>
      </c>
      <c r="U19" s="134" t="str">
        <f t="shared" si="14"/>
        <v/>
      </c>
      <c r="V19" s="248" t="s">
        <v>53</v>
      </c>
      <c r="W19" s="29"/>
      <c r="X19" s="29"/>
      <c r="Y19" s="29"/>
      <c r="Z19" s="29"/>
      <c r="AA19" s="129">
        <f t="shared" si="4"/>
        <v>0</v>
      </c>
      <c r="AB19" s="129">
        <f t="shared" si="5"/>
        <v>0</v>
      </c>
      <c r="AC19" s="129">
        <f t="shared" si="6"/>
        <v>0</v>
      </c>
      <c r="AD19" s="129">
        <f t="shared" si="7"/>
        <v>0</v>
      </c>
      <c r="AE19" s="189"/>
      <c r="AF19" s="189"/>
      <c r="AG19" s="135">
        <f t="shared" si="15"/>
        <v>0</v>
      </c>
      <c r="AH19" s="129"/>
      <c r="AI19" s="135">
        <f t="shared" si="16"/>
        <v>0</v>
      </c>
      <c r="AJ19" s="130">
        <f t="shared" si="8"/>
        <v>0</v>
      </c>
      <c r="AK19" s="130" t="str">
        <f t="shared" si="9"/>
        <v/>
      </c>
      <c r="AL19" s="130" t="str">
        <f t="shared" si="17"/>
        <v/>
      </c>
      <c r="AM19" s="119"/>
      <c r="AN19" s="119"/>
      <c r="AO19" s="94" t="str">
        <f t="shared" ref="AO19:AO82" si="20">AL19</f>
        <v/>
      </c>
      <c r="AP19" s="132"/>
      <c r="AQ19" s="133" t="str">
        <f t="shared" si="19"/>
        <v/>
      </c>
      <c r="AR19" s="249"/>
      <c r="AT19" s="248" t="s">
        <v>54</v>
      </c>
      <c r="AU19" s="136" t="str">
        <f t="shared" si="18"/>
        <v/>
      </c>
      <c r="AV19" s="119"/>
      <c r="AW19" s="119"/>
      <c r="AX19" s="119"/>
    </row>
    <row r="20" spans="3:53" ht="25.5" customHeight="1" x14ac:dyDescent="0.55000000000000004">
      <c r="C20" s="182">
        <v>14</v>
      </c>
      <c r="D20" s="362"/>
      <c r="E20" s="363"/>
      <c r="F20" s="364"/>
      <c r="G20" s="371"/>
      <c r="H20" s="369"/>
      <c r="I20" s="114">
        <f t="shared" si="0"/>
        <v>0</v>
      </c>
      <c r="J20" s="114"/>
      <c r="K20" s="172" t="str">
        <f t="shared" si="1"/>
        <v/>
      </c>
      <c r="L20" s="173" t="str">
        <f t="shared" si="2"/>
        <v/>
      </c>
      <c r="M20" s="248" t="s">
        <v>53</v>
      </c>
      <c r="O20" s="174" t="str">
        <f t="shared" si="3"/>
        <v/>
      </c>
      <c r="P20" s="174" t="str">
        <f t="shared" si="12"/>
        <v/>
      </c>
      <c r="Q20" s="171" t="str">
        <f t="shared" si="13"/>
        <v/>
      </c>
      <c r="R20" s="248" t="s">
        <v>53</v>
      </c>
      <c r="U20" s="134" t="str">
        <f t="shared" si="14"/>
        <v/>
      </c>
      <c r="V20" s="248" t="s">
        <v>53</v>
      </c>
      <c r="W20" s="29"/>
      <c r="X20" s="29"/>
      <c r="Y20" s="29"/>
      <c r="Z20" s="29"/>
      <c r="AA20" s="129">
        <f t="shared" si="4"/>
        <v>0</v>
      </c>
      <c r="AB20" s="129">
        <f t="shared" si="5"/>
        <v>0</v>
      </c>
      <c r="AC20" s="129">
        <f t="shared" si="6"/>
        <v>0</v>
      </c>
      <c r="AD20" s="129">
        <f t="shared" si="7"/>
        <v>0</v>
      </c>
      <c r="AE20" s="189"/>
      <c r="AF20" s="189"/>
      <c r="AG20" s="135">
        <f t="shared" si="15"/>
        <v>0</v>
      </c>
      <c r="AH20" s="129"/>
      <c r="AI20" s="135">
        <f t="shared" si="16"/>
        <v>0</v>
      </c>
      <c r="AJ20" s="130">
        <f t="shared" si="8"/>
        <v>0</v>
      </c>
      <c r="AK20" s="130" t="str">
        <f t="shared" si="9"/>
        <v/>
      </c>
      <c r="AL20" s="130" t="str">
        <f t="shared" si="17"/>
        <v/>
      </c>
      <c r="AM20" s="119"/>
      <c r="AN20" s="119"/>
      <c r="AO20" s="94" t="str">
        <f t="shared" si="20"/>
        <v/>
      </c>
      <c r="AP20" s="132"/>
      <c r="AQ20" s="133" t="str">
        <f t="shared" si="19"/>
        <v/>
      </c>
      <c r="AR20" s="249"/>
      <c r="AT20" s="248" t="s">
        <v>54</v>
      </c>
      <c r="AU20" s="136" t="str">
        <f t="shared" si="18"/>
        <v/>
      </c>
      <c r="AV20" s="119"/>
      <c r="AW20" s="119"/>
      <c r="AX20" s="119"/>
    </row>
    <row r="21" spans="3:53" ht="25.5" customHeight="1" x14ac:dyDescent="0.55000000000000004">
      <c r="C21" s="182">
        <v>15</v>
      </c>
      <c r="D21" s="362"/>
      <c r="E21" s="363"/>
      <c r="F21" s="364"/>
      <c r="G21" s="371"/>
      <c r="H21" s="369"/>
      <c r="I21" s="114">
        <f t="shared" si="0"/>
        <v>0</v>
      </c>
      <c r="J21" s="114"/>
      <c r="K21" s="172" t="str">
        <f t="shared" si="1"/>
        <v/>
      </c>
      <c r="L21" s="173" t="str">
        <f t="shared" si="2"/>
        <v/>
      </c>
      <c r="M21" s="248" t="s">
        <v>53</v>
      </c>
      <c r="O21" s="174" t="str">
        <f t="shared" si="3"/>
        <v/>
      </c>
      <c r="P21" s="174" t="str">
        <f t="shared" si="12"/>
        <v/>
      </c>
      <c r="Q21" s="171" t="str">
        <f t="shared" si="13"/>
        <v/>
      </c>
      <c r="R21" s="248" t="s">
        <v>53</v>
      </c>
      <c r="U21" s="134" t="str">
        <f t="shared" si="14"/>
        <v/>
      </c>
      <c r="V21" s="248" t="s">
        <v>53</v>
      </c>
      <c r="W21" s="29"/>
      <c r="X21" s="29"/>
      <c r="Y21" s="29"/>
      <c r="Z21" s="29"/>
      <c r="AA21" s="129">
        <f t="shared" si="4"/>
        <v>0</v>
      </c>
      <c r="AB21" s="129">
        <f t="shared" si="5"/>
        <v>0</v>
      </c>
      <c r="AC21" s="129">
        <f t="shared" si="6"/>
        <v>0</v>
      </c>
      <c r="AD21" s="129">
        <f t="shared" si="7"/>
        <v>0</v>
      </c>
      <c r="AE21" s="189"/>
      <c r="AF21" s="189"/>
      <c r="AG21" s="135">
        <f t="shared" si="15"/>
        <v>0</v>
      </c>
      <c r="AH21" s="129"/>
      <c r="AI21" s="135">
        <f t="shared" si="16"/>
        <v>0</v>
      </c>
      <c r="AJ21" s="130">
        <f t="shared" si="8"/>
        <v>0</v>
      </c>
      <c r="AK21" s="130" t="str">
        <f t="shared" si="9"/>
        <v/>
      </c>
      <c r="AL21" s="130" t="str">
        <f t="shared" si="17"/>
        <v/>
      </c>
      <c r="AM21" s="119"/>
      <c r="AN21" s="119"/>
      <c r="AO21" s="94" t="str">
        <f t="shared" si="20"/>
        <v/>
      </c>
      <c r="AP21" s="132"/>
      <c r="AQ21" s="133" t="str">
        <f t="shared" si="19"/>
        <v/>
      </c>
      <c r="AR21" s="249"/>
      <c r="AT21" s="248" t="s">
        <v>54</v>
      </c>
      <c r="AU21" s="136" t="str">
        <f t="shared" si="18"/>
        <v/>
      </c>
      <c r="AV21" s="119"/>
      <c r="AW21" s="119"/>
      <c r="AX21" s="119"/>
    </row>
    <row r="22" spans="3:53" ht="25.5" customHeight="1" x14ac:dyDescent="0.55000000000000004">
      <c r="C22" s="182">
        <v>16</v>
      </c>
      <c r="D22" s="362"/>
      <c r="E22" s="363"/>
      <c r="F22" s="364"/>
      <c r="G22" s="371"/>
      <c r="H22" s="369"/>
      <c r="I22" s="114">
        <f t="shared" si="0"/>
        <v>0</v>
      </c>
      <c r="J22" s="114"/>
      <c r="K22" s="172" t="str">
        <f t="shared" si="1"/>
        <v/>
      </c>
      <c r="L22" s="173" t="str">
        <f t="shared" si="2"/>
        <v/>
      </c>
      <c r="M22" s="248" t="s">
        <v>53</v>
      </c>
      <c r="O22" s="174" t="str">
        <f t="shared" si="3"/>
        <v/>
      </c>
      <c r="P22" s="174" t="str">
        <f t="shared" si="12"/>
        <v/>
      </c>
      <c r="Q22" s="171" t="str">
        <f t="shared" si="13"/>
        <v/>
      </c>
      <c r="R22" s="248" t="s">
        <v>53</v>
      </c>
      <c r="U22" s="134" t="str">
        <f t="shared" si="14"/>
        <v/>
      </c>
      <c r="V22" s="248" t="s">
        <v>53</v>
      </c>
      <c r="W22" s="29"/>
      <c r="X22" s="29"/>
      <c r="Y22" s="29"/>
      <c r="Z22" s="29"/>
      <c r="AA22" s="129">
        <f t="shared" si="4"/>
        <v>0</v>
      </c>
      <c r="AB22" s="129">
        <f t="shared" si="5"/>
        <v>0</v>
      </c>
      <c r="AC22" s="129">
        <f t="shared" si="6"/>
        <v>0</v>
      </c>
      <c r="AD22" s="129">
        <f t="shared" si="7"/>
        <v>0</v>
      </c>
      <c r="AE22" s="189"/>
      <c r="AF22" s="189"/>
      <c r="AG22" s="135">
        <f t="shared" si="15"/>
        <v>0</v>
      </c>
      <c r="AH22" s="129"/>
      <c r="AI22" s="135">
        <f t="shared" si="16"/>
        <v>0</v>
      </c>
      <c r="AJ22" s="130">
        <f t="shared" si="8"/>
        <v>0</v>
      </c>
      <c r="AK22" s="130" t="str">
        <f t="shared" si="9"/>
        <v/>
      </c>
      <c r="AL22" s="130" t="str">
        <f t="shared" si="17"/>
        <v/>
      </c>
      <c r="AM22" s="119"/>
      <c r="AN22" s="119"/>
      <c r="AO22" s="94" t="str">
        <f t="shared" si="20"/>
        <v/>
      </c>
      <c r="AP22" s="132"/>
      <c r="AQ22" s="133" t="str">
        <f t="shared" si="19"/>
        <v/>
      </c>
      <c r="AR22" s="249"/>
      <c r="AT22" s="248" t="s">
        <v>54</v>
      </c>
      <c r="AU22" s="136" t="str">
        <f t="shared" si="18"/>
        <v/>
      </c>
      <c r="AV22" s="119"/>
      <c r="AW22" s="119"/>
      <c r="AX22" s="119"/>
    </row>
    <row r="23" spans="3:53" ht="25.5" customHeight="1" x14ac:dyDescent="0.55000000000000004">
      <c r="C23" s="182">
        <v>17</v>
      </c>
      <c r="D23" s="362"/>
      <c r="E23" s="363"/>
      <c r="F23" s="364"/>
      <c r="G23" s="371"/>
      <c r="H23" s="369"/>
      <c r="I23" s="114">
        <f t="shared" si="0"/>
        <v>0</v>
      </c>
      <c r="J23" s="114"/>
      <c r="K23" s="172" t="str">
        <f t="shared" si="1"/>
        <v/>
      </c>
      <c r="L23" s="173" t="str">
        <f t="shared" si="2"/>
        <v/>
      </c>
      <c r="M23" s="248" t="s">
        <v>53</v>
      </c>
      <c r="O23" s="174" t="str">
        <f t="shared" si="3"/>
        <v/>
      </c>
      <c r="P23" s="174" t="str">
        <f t="shared" si="12"/>
        <v/>
      </c>
      <c r="Q23" s="171" t="str">
        <f t="shared" si="13"/>
        <v/>
      </c>
      <c r="R23" s="248" t="s">
        <v>53</v>
      </c>
      <c r="U23" s="134" t="str">
        <f t="shared" si="14"/>
        <v/>
      </c>
      <c r="V23" s="248" t="s">
        <v>53</v>
      </c>
      <c r="W23" s="29"/>
      <c r="X23" s="29"/>
      <c r="Y23" s="29"/>
      <c r="Z23" s="29"/>
      <c r="AA23" s="129">
        <f t="shared" si="4"/>
        <v>0</v>
      </c>
      <c r="AB23" s="129">
        <f t="shared" si="5"/>
        <v>0</v>
      </c>
      <c r="AC23" s="129">
        <f t="shared" si="6"/>
        <v>0</v>
      </c>
      <c r="AD23" s="129">
        <f t="shared" si="7"/>
        <v>0</v>
      </c>
      <c r="AE23" s="189"/>
      <c r="AF23" s="189"/>
      <c r="AG23" s="135">
        <f t="shared" si="15"/>
        <v>0</v>
      </c>
      <c r="AH23" s="129"/>
      <c r="AI23" s="135">
        <f t="shared" si="16"/>
        <v>0</v>
      </c>
      <c r="AJ23" s="130">
        <f t="shared" si="8"/>
        <v>0</v>
      </c>
      <c r="AK23" s="130" t="str">
        <f t="shared" si="9"/>
        <v/>
      </c>
      <c r="AL23" s="130" t="str">
        <f t="shared" si="17"/>
        <v/>
      </c>
      <c r="AM23" s="119"/>
      <c r="AN23" s="119"/>
      <c r="AO23" s="94" t="str">
        <f t="shared" si="20"/>
        <v/>
      </c>
      <c r="AP23" s="132"/>
      <c r="AQ23" s="133" t="str">
        <f t="shared" si="19"/>
        <v/>
      </c>
      <c r="AR23" s="249"/>
      <c r="AT23" s="248" t="s">
        <v>54</v>
      </c>
      <c r="AU23" s="136" t="str">
        <f t="shared" si="18"/>
        <v/>
      </c>
      <c r="AV23" s="119"/>
      <c r="AW23" s="119"/>
      <c r="AX23" s="119"/>
    </row>
    <row r="24" spans="3:53" ht="25.5" customHeight="1" x14ac:dyDescent="0.55000000000000004">
      <c r="C24" s="182">
        <v>18</v>
      </c>
      <c r="D24" s="362"/>
      <c r="E24" s="363"/>
      <c r="F24" s="364"/>
      <c r="G24" s="371"/>
      <c r="H24" s="369"/>
      <c r="I24" s="114">
        <f t="shared" si="0"/>
        <v>0</v>
      </c>
      <c r="J24" s="114"/>
      <c r="K24" s="172" t="str">
        <f t="shared" si="1"/>
        <v/>
      </c>
      <c r="L24" s="173" t="str">
        <f t="shared" si="2"/>
        <v/>
      </c>
      <c r="M24" s="248" t="s">
        <v>53</v>
      </c>
      <c r="O24" s="174" t="str">
        <f t="shared" si="3"/>
        <v/>
      </c>
      <c r="P24" s="174" t="str">
        <f t="shared" si="12"/>
        <v/>
      </c>
      <c r="Q24" s="171" t="str">
        <f t="shared" si="13"/>
        <v/>
      </c>
      <c r="R24" s="248" t="s">
        <v>53</v>
      </c>
      <c r="U24" s="134" t="str">
        <f t="shared" si="14"/>
        <v/>
      </c>
      <c r="V24" s="248" t="s">
        <v>53</v>
      </c>
      <c r="W24" s="29"/>
      <c r="X24" s="29"/>
      <c r="Y24" s="29"/>
      <c r="Z24" s="29"/>
      <c r="AA24" s="129">
        <f t="shared" si="4"/>
        <v>0</v>
      </c>
      <c r="AB24" s="129">
        <f t="shared" si="5"/>
        <v>0</v>
      </c>
      <c r="AC24" s="129">
        <f t="shared" si="6"/>
        <v>0</v>
      </c>
      <c r="AD24" s="129">
        <f t="shared" si="7"/>
        <v>0</v>
      </c>
      <c r="AE24" s="189"/>
      <c r="AF24" s="189"/>
      <c r="AG24" s="135">
        <f t="shared" si="15"/>
        <v>0</v>
      </c>
      <c r="AH24" s="129"/>
      <c r="AI24" s="135">
        <f t="shared" si="16"/>
        <v>0</v>
      </c>
      <c r="AJ24" s="130">
        <f t="shared" si="8"/>
        <v>0</v>
      </c>
      <c r="AK24" s="130" t="str">
        <f t="shared" si="9"/>
        <v/>
      </c>
      <c r="AL24" s="130" t="str">
        <f t="shared" si="17"/>
        <v/>
      </c>
      <c r="AM24" s="119"/>
      <c r="AN24" s="119"/>
      <c r="AO24" s="94" t="str">
        <f t="shared" si="20"/>
        <v/>
      </c>
      <c r="AP24" s="132"/>
      <c r="AQ24" s="133" t="str">
        <f t="shared" si="19"/>
        <v/>
      </c>
      <c r="AR24" s="249"/>
      <c r="AT24" s="248" t="s">
        <v>54</v>
      </c>
      <c r="AU24" s="136" t="str">
        <f t="shared" si="18"/>
        <v/>
      </c>
      <c r="AV24" s="119"/>
      <c r="AW24" s="119"/>
      <c r="AX24" s="119"/>
    </row>
    <row r="25" spans="3:53" ht="25.5" customHeight="1" x14ac:dyDescent="0.55000000000000004">
      <c r="C25" s="182">
        <v>19</v>
      </c>
      <c r="D25" s="362"/>
      <c r="E25" s="363"/>
      <c r="F25" s="364"/>
      <c r="G25" s="371"/>
      <c r="H25" s="369"/>
      <c r="I25" s="114">
        <f t="shared" si="0"/>
        <v>0</v>
      </c>
      <c r="J25" s="114"/>
      <c r="K25" s="172" t="str">
        <f t="shared" si="1"/>
        <v/>
      </c>
      <c r="L25" s="173" t="str">
        <f t="shared" si="2"/>
        <v/>
      </c>
      <c r="M25" s="248" t="s">
        <v>53</v>
      </c>
      <c r="O25" s="174" t="str">
        <f t="shared" si="3"/>
        <v/>
      </c>
      <c r="P25" s="174" t="str">
        <f t="shared" si="12"/>
        <v/>
      </c>
      <c r="Q25" s="171" t="str">
        <f t="shared" si="13"/>
        <v/>
      </c>
      <c r="R25" s="248" t="s">
        <v>53</v>
      </c>
      <c r="U25" s="134" t="str">
        <f t="shared" si="14"/>
        <v/>
      </c>
      <c r="V25" s="248" t="s">
        <v>53</v>
      </c>
      <c r="W25" s="29"/>
      <c r="X25" s="29"/>
      <c r="Y25" s="29"/>
      <c r="Z25" s="29"/>
      <c r="AA25" s="129">
        <f t="shared" si="4"/>
        <v>0</v>
      </c>
      <c r="AB25" s="129">
        <f t="shared" si="5"/>
        <v>0</v>
      </c>
      <c r="AC25" s="129">
        <f t="shared" si="6"/>
        <v>0</v>
      </c>
      <c r="AD25" s="129">
        <f t="shared" si="7"/>
        <v>0</v>
      </c>
      <c r="AE25" s="189"/>
      <c r="AF25" s="189"/>
      <c r="AG25" s="135">
        <f t="shared" si="15"/>
        <v>0</v>
      </c>
      <c r="AH25" s="129"/>
      <c r="AI25" s="135">
        <f t="shared" si="16"/>
        <v>0</v>
      </c>
      <c r="AJ25" s="130">
        <f t="shared" si="8"/>
        <v>0</v>
      </c>
      <c r="AK25" s="130" t="str">
        <f t="shared" si="9"/>
        <v/>
      </c>
      <c r="AL25" s="130" t="str">
        <f t="shared" si="17"/>
        <v/>
      </c>
      <c r="AM25" s="119"/>
      <c r="AN25" s="119"/>
      <c r="AO25" s="94" t="str">
        <f t="shared" si="20"/>
        <v/>
      </c>
      <c r="AP25" s="132"/>
      <c r="AQ25" s="133" t="str">
        <f t="shared" si="19"/>
        <v/>
      </c>
      <c r="AR25" s="249"/>
      <c r="AT25" s="248" t="s">
        <v>54</v>
      </c>
      <c r="AU25" s="136" t="str">
        <f t="shared" si="18"/>
        <v/>
      </c>
      <c r="AV25" s="119"/>
      <c r="AW25" s="119"/>
      <c r="AX25" s="119"/>
    </row>
    <row r="26" spans="3:53" ht="25.5" customHeight="1" x14ac:dyDescent="0.55000000000000004">
      <c r="C26" s="182">
        <v>20</v>
      </c>
      <c r="D26" s="362"/>
      <c r="E26" s="363"/>
      <c r="F26" s="364"/>
      <c r="G26" s="371"/>
      <c r="H26" s="369"/>
      <c r="I26" s="114">
        <f t="shared" si="0"/>
        <v>0</v>
      </c>
      <c r="J26" s="114"/>
      <c r="K26" s="172" t="str">
        <f t="shared" si="1"/>
        <v/>
      </c>
      <c r="L26" s="173" t="str">
        <f t="shared" si="2"/>
        <v/>
      </c>
      <c r="M26" s="248" t="s">
        <v>53</v>
      </c>
      <c r="O26" s="174" t="str">
        <f t="shared" si="3"/>
        <v/>
      </c>
      <c r="P26" s="174" t="str">
        <f t="shared" si="12"/>
        <v/>
      </c>
      <c r="Q26" s="171" t="str">
        <f t="shared" si="13"/>
        <v/>
      </c>
      <c r="R26" s="248" t="s">
        <v>53</v>
      </c>
      <c r="U26" s="134" t="str">
        <f t="shared" si="14"/>
        <v/>
      </c>
      <c r="V26" s="248" t="s">
        <v>53</v>
      </c>
      <c r="W26" s="29"/>
      <c r="X26" s="29"/>
      <c r="Y26" s="29"/>
      <c r="Z26" s="29"/>
      <c r="AA26" s="129">
        <f t="shared" si="4"/>
        <v>0</v>
      </c>
      <c r="AB26" s="129">
        <f t="shared" si="5"/>
        <v>0</v>
      </c>
      <c r="AC26" s="129">
        <f t="shared" si="6"/>
        <v>0</v>
      </c>
      <c r="AD26" s="129">
        <f t="shared" si="7"/>
        <v>0</v>
      </c>
      <c r="AE26" s="189"/>
      <c r="AF26" s="189"/>
      <c r="AG26" s="135">
        <f t="shared" si="15"/>
        <v>0</v>
      </c>
      <c r="AH26" s="129"/>
      <c r="AI26" s="135">
        <f t="shared" si="16"/>
        <v>0</v>
      </c>
      <c r="AJ26" s="130">
        <f t="shared" si="8"/>
        <v>0</v>
      </c>
      <c r="AK26" s="130" t="str">
        <f t="shared" si="9"/>
        <v/>
      </c>
      <c r="AL26" s="130" t="str">
        <f t="shared" si="17"/>
        <v/>
      </c>
      <c r="AM26" s="119"/>
      <c r="AN26" s="119"/>
      <c r="AO26" s="94" t="str">
        <f t="shared" si="20"/>
        <v/>
      </c>
      <c r="AP26" s="132"/>
      <c r="AQ26" s="133" t="str">
        <f t="shared" si="19"/>
        <v/>
      </c>
      <c r="AR26" s="249"/>
      <c r="AT26" s="248" t="s">
        <v>54</v>
      </c>
      <c r="AU26" s="136" t="str">
        <f t="shared" si="18"/>
        <v/>
      </c>
      <c r="AV26" s="119"/>
      <c r="AW26" s="119"/>
      <c r="AX26" s="119"/>
      <c r="AZ26" s="92" t="s">
        <v>53</v>
      </c>
      <c r="BA26" s="92">
        <f>COUNTIFS($AT$7:$AT$506,AZ26,$AU$7:$AU$506,"&gt;0")</f>
        <v>0</v>
      </c>
    </row>
    <row r="27" spans="3:53" ht="25.5" customHeight="1" x14ac:dyDescent="0.55000000000000004">
      <c r="C27" s="182">
        <v>21</v>
      </c>
      <c r="D27" s="362"/>
      <c r="E27" s="363"/>
      <c r="F27" s="364"/>
      <c r="G27" s="371"/>
      <c r="H27" s="369"/>
      <c r="I27" s="114">
        <f t="shared" si="0"/>
        <v>0</v>
      </c>
      <c r="J27" s="114"/>
      <c r="K27" s="172" t="str">
        <f t="shared" si="1"/>
        <v/>
      </c>
      <c r="L27" s="173" t="str">
        <f t="shared" si="2"/>
        <v/>
      </c>
      <c r="M27" s="248" t="s">
        <v>53</v>
      </c>
      <c r="O27" s="174" t="str">
        <f t="shared" si="3"/>
        <v/>
      </c>
      <c r="P27" s="174" t="str">
        <f t="shared" si="12"/>
        <v/>
      </c>
      <c r="Q27" s="171" t="str">
        <f t="shared" si="13"/>
        <v/>
      </c>
      <c r="R27" s="248" t="s">
        <v>53</v>
      </c>
      <c r="U27" s="134" t="str">
        <f t="shared" si="14"/>
        <v/>
      </c>
      <c r="V27" s="248" t="s">
        <v>53</v>
      </c>
      <c r="W27" s="29"/>
      <c r="X27" s="29"/>
      <c r="Y27" s="29"/>
      <c r="Z27" s="29"/>
      <c r="AA27" s="129">
        <f t="shared" si="4"/>
        <v>0</v>
      </c>
      <c r="AB27" s="129">
        <f t="shared" si="5"/>
        <v>0</v>
      </c>
      <c r="AC27" s="129">
        <f t="shared" si="6"/>
        <v>0</v>
      </c>
      <c r="AD27" s="129">
        <f t="shared" si="7"/>
        <v>0</v>
      </c>
      <c r="AE27" s="189"/>
      <c r="AF27" s="189"/>
      <c r="AG27" s="135">
        <f t="shared" si="15"/>
        <v>0</v>
      </c>
      <c r="AH27" s="129"/>
      <c r="AI27" s="135">
        <f t="shared" si="16"/>
        <v>0</v>
      </c>
      <c r="AJ27" s="130">
        <f t="shared" si="8"/>
        <v>0</v>
      </c>
      <c r="AK27" s="130" t="str">
        <f t="shared" si="9"/>
        <v/>
      </c>
      <c r="AL27" s="130" t="str">
        <f t="shared" si="17"/>
        <v/>
      </c>
      <c r="AM27" s="119"/>
      <c r="AN27" s="119"/>
      <c r="AO27" s="94" t="str">
        <f t="shared" si="20"/>
        <v/>
      </c>
      <c r="AP27" s="132"/>
      <c r="AQ27" s="133" t="str">
        <f t="shared" si="19"/>
        <v/>
      </c>
      <c r="AR27" s="249"/>
      <c r="AT27" s="248" t="s">
        <v>54</v>
      </c>
      <c r="AU27" s="136" t="str">
        <f t="shared" si="18"/>
        <v/>
      </c>
      <c r="AV27" s="119"/>
      <c r="AW27" s="119"/>
      <c r="AX27" s="119"/>
      <c r="AZ27" s="92" t="s">
        <v>54</v>
      </c>
      <c r="BA27" s="92">
        <f>COUNTIFS($AT$7:$AT$506,AZ27,$AU$7:$AU$506,"&gt;0")</f>
        <v>0</v>
      </c>
    </row>
    <row r="28" spans="3:53" ht="25.5" customHeight="1" x14ac:dyDescent="0.55000000000000004">
      <c r="C28" s="182">
        <v>22</v>
      </c>
      <c r="D28" s="362"/>
      <c r="E28" s="363"/>
      <c r="F28" s="364"/>
      <c r="G28" s="371"/>
      <c r="H28" s="369"/>
      <c r="I28" s="114">
        <f t="shared" si="0"/>
        <v>0</v>
      </c>
      <c r="J28" s="114"/>
      <c r="K28" s="172" t="str">
        <f t="shared" si="1"/>
        <v/>
      </c>
      <c r="L28" s="173" t="str">
        <f t="shared" si="2"/>
        <v/>
      </c>
      <c r="M28" s="248" t="s">
        <v>53</v>
      </c>
      <c r="O28" s="174" t="str">
        <f t="shared" si="3"/>
        <v/>
      </c>
      <c r="P28" s="174" t="str">
        <f t="shared" si="12"/>
        <v/>
      </c>
      <c r="Q28" s="171" t="str">
        <f t="shared" si="13"/>
        <v/>
      </c>
      <c r="R28" s="248" t="s">
        <v>53</v>
      </c>
      <c r="U28" s="134" t="str">
        <f t="shared" si="14"/>
        <v/>
      </c>
      <c r="V28" s="248" t="s">
        <v>53</v>
      </c>
      <c r="W28" s="29"/>
      <c r="X28" s="29"/>
      <c r="Y28" s="29"/>
      <c r="Z28" s="29"/>
      <c r="AA28" s="129">
        <f t="shared" si="4"/>
        <v>0</v>
      </c>
      <c r="AB28" s="129">
        <f t="shared" si="5"/>
        <v>0</v>
      </c>
      <c r="AC28" s="129">
        <f t="shared" si="6"/>
        <v>0</v>
      </c>
      <c r="AD28" s="129">
        <f t="shared" si="7"/>
        <v>0</v>
      </c>
      <c r="AE28" s="189"/>
      <c r="AF28" s="189"/>
      <c r="AG28" s="135">
        <f t="shared" si="15"/>
        <v>0</v>
      </c>
      <c r="AH28" s="129"/>
      <c r="AI28" s="135">
        <f t="shared" si="16"/>
        <v>0</v>
      </c>
      <c r="AJ28" s="130">
        <f t="shared" si="8"/>
        <v>0</v>
      </c>
      <c r="AK28" s="130" t="str">
        <f t="shared" si="9"/>
        <v/>
      </c>
      <c r="AL28" s="130" t="str">
        <f t="shared" si="17"/>
        <v/>
      </c>
      <c r="AM28" s="119"/>
      <c r="AN28" s="119"/>
      <c r="AO28" s="94" t="str">
        <f t="shared" si="20"/>
        <v/>
      </c>
      <c r="AP28" s="132"/>
      <c r="AQ28" s="133" t="str">
        <f t="shared" si="19"/>
        <v/>
      </c>
      <c r="AR28" s="249"/>
      <c r="AT28" s="248" t="s">
        <v>54</v>
      </c>
      <c r="AU28" s="136" t="str">
        <f t="shared" si="18"/>
        <v/>
      </c>
      <c r="AV28" s="119"/>
      <c r="AW28" s="119"/>
      <c r="AX28" s="119"/>
    </row>
    <row r="29" spans="3:53" ht="25.5" customHeight="1" x14ac:dyDescent="0.55000000000000004">
      <c r="C29" s="182">
        <v>23</v>
      </c>
      <c r="D29" s="362"/>
      <c r="E29" s="363"/>
      <c r="F29" s="364"/>
      <c r="G29" s="371"/>
      <c r="H29" s="369"/>
      <c r="I29" s="114">
        <f t="shared" si="0"/>
        <v>0</v>
      </c>
      <c r="J29" s="114"/>
      <c r="K29" s="172" t="str">
        <f t="shared" si="1"/>
        <v/>
      </c>
      <c r="L29" s="173" t="str">
        <f t="shared" si="2"/>
        <v/>
      </c>
      <c r="M29" s="248" t="s">
        <v>53</v>
      </c>
      <c r="O29" s="174" t="str">
        <f t="shared" si="3"/>
        <v/>
      </c>
      <c r="P29" s="174" t="str">
        <f t="shared" si="12"/>
        <v/>
      </c>
      <c r="Q29" s="171" t="str">
        <f t="shared" si="13"/>
        <v/>
      </c>
      <c r="R29" s="248" t="s">
        <v>53</v>
      </c>
      <c r="U29" s="134" t="str">
        <f t="shared" si="14"/>
        <v/>
      </c>
      <c r="V29" s="248" t="s">
        <v>53</v>
      </c>
      <c r="W29" s="29"/>
      <c r="X29" s="29"/>
      <c r="Y29" s="29"/>
      <c r="Z29" s="29"/>
      <c r="AA29" s="129">
        <f t="shared" si="4"/>
        <v>0</v>
      </c>
      <c r="AB29" s="129">
        <f t="shared" si="5"/>
        <v>0</v>
      </c>
      <c r="AC29" s="129">
        <f t="shared" si="6"/>
        <v>0</v>
      </c>
      <c r="AD29" s="129">
        <f t="shared" si="7"/>
        <v>0</v>
      </c>
      <c r="AE29" s="189"/>
      <c r="AF29" s="189"/>
      <c r="AG29" s="135">
        <f t="shared" si="15"/>
        <v>0</v>
      </c>
      <c r="AH29" s="129"/>
      <c r="AI29" s="135">
        <f t="shared" si="16"/>
        <v>0</v>
      </c>
      <c r="AJ29" s="130">
        <f t="shared" si="8"/>
        <v>0</v>
      </c>
      <c r="AK29" s="130" t="str">
        <f t="shared" si="9"/>
        <v/>
      </c>
      <c r="AL29" s="130" t="str">
        <f t="shared" si="17"/>
        <v/>
      </c>
      <c r="AM29" s="119"/>
      <c r="AN29" s="119"/>
      <c r="AO29" s="94" t="str">
        <f t="shared" si="20"/>
        <v/>
      </c>
      <c r="AP29" s="132"/>
      <c r="AQ29" s="133" t="str">
        <f t="shared" si="19"/>
        <v/>
      </c>
      <c r="AR29" s="249"/>
      <c r="AT29" s="248" t="s">
        <v>54</v>
      </c>
      <c r="AU29" s="136" t="str">
        <f t="shared" si="18"/>
        <v/>
      </c>
      <c r="AV29" s="119"/>
      <c r="AW29" s="119"/>
      <c r="AX29" s="119"/>
      <c r="BA29" s="92">
        <f>SUM(BA26:BA27)</f>
        <v>0</v>
      </c>
    </row>
    <row r="30" spans="3:53" ht="25.5" customHeight="1" x14ac:dyDescent="0.55000000000000004">
      <c r="C30" s="182">
        <v>24</v>
      </c>
      <c r="D30" s="362"/>
      <c r="E30" s="363"/>
      <c r="F30" s="364"/>
      <c r="G30" s="371"/>
      <c r="H30" s="369"/>
      <c r="I30" s="114">
        <f t="shared" si="0"/>
        <v>0</v>
      </c>
      <c r="J30" s="114"/>
      <c r="K30" s="172" t="str">
        <f t="shared" si="1"/>
        <v/>
      </c>
      <c r="L30" s="173" t="str">
        <f t="shared" si="2"/>
        <v/>
      </c>
      <c r="M30" s="248" t="s">
        <v>53</v>
      </c>
      <c r="O30" s="174" t="str">
        <f t="shared" si="3"/>
        <v/>
      </c>
      <c r="P30" s="174" t="str">
        <f t="shared" si="12"/>
        <v/>
      </c>
      <c r="Q30" s="171" t="str">
        <f t="shared" si="13"/>
        <v/>
      </c>
      <c r="R30" s="248" t="s">
        <v>53</v>
      </c>
      <c r="U30" s="134" t="str">
        <f t="shared" si="14"/>
        <v/>
      </c>
      <c r="V30" s="248" t="s">
        <v>53</v>
      </c>
      <c r="W30" s="29"/>
      <c r="X30" s="29"/>
      <c r="Y30" s="29"/>
      <c r="Z30" s="29"/>
      <c r="AA30" s="129">
        <f t="shared" si="4"/>
        <v>0</v>
      </c>
      <c r="AB30" s="129">
        <f t="shared" si="5"/>
        <v>0</v>
      </c>
      <c r="AC30" s="129">
        <f t="shared" si="6"/>
        <v>0</v>
      </c>
      <c r="AD30" s="129">
        <f t="shared" si="7"/>
        <v>0</v>
      </c>
      <c r="AE30" s="189"/>
      <c r="AF30" s="189"/>
      <c r="AG30" s="135">
        <f t="shared" si="15"/>
        <v>0</v>
      </c>
      <c r="AH30" s="129"/>
      <c r="AI30" s="135">
        <f t="shared" si="16"/>
        <v>0</v>
      </c>
      <c r="AJ30" s="130">
        <f t="shared" si="8"/>
        <v>0</v>
      </c>
      <c r="AK30" s="130" t="str">
        <f t="shared" si="9"/>
        <v/>
      </c>
      <c r="AL30" s="130" t="str">
        <f t="shared" si="17"/>
        <v/>
      </c>
      <c r="AM30" s="119"/>
      <c r="AN30" s="119"/>
      <c r="AO30" s="94" t="str">
        <f t="shared" si="20"/>
        <v/>
      </c>
      <c r="AP30" s="132"/>
      <c r="AQ30" s="133" t="str">
        <f t="shared" si="19"/>
        <v/>
      </c>
      <c r="AR30" s="249"/>
      <c r="AT30" s="248" t="s">
        <v>54</v>
      </c>
      <c r="AU30" s="136" t="str">
        <f t="shared" si="18"/>
        <v/>
      </c>
      <c r="AV30" s="119"/>
      <c r="AW30" s="119"/>
      <c r="AX30" s="119"/>
    </row>
    <row r="31" spans="3:53" ht="25.5" customHeight="1" x14ac:dyDescent="0.55000000000000004">
      <c r="C31" s="182">
        <v>25</v>
      </c>
      <c r="D31" s="362"/>
      <c r="E31" s="363"/>
      <c r="F31" s="364"/>
      <c r="G31" s="371"/>
      <c r="H31" s="369"/>
      <c r="I31" s="114">
        <f t="shared" si="0"/>
        <v>0</v>
      </c>
      <c r="J31" s="114"/>
      <c r="K31" s="172" t="str">
        <f t="shared" si="1"/>
        <v/>
      </c>
      <c r="L31" s="173" t="str">
        <f t="shared" si="2"/>
        <v/>
      </c>
      <c r="M31" s="248" t="s">
        <v>53</v>
      </c>
      <c r="O31" s="174" t="str">
        <f t="shared" si="3"/>
        <v/>
      </c>
      <c r="P31" s="174" t="str">
        <f t="shared" si="12"/>
        <v/>
      </c>
      <c r="Q31" s="171" t="str">
        <f t="shared" si="13"/>
        <v/>
      </c>
      <c r="R31" s="248" t="s">
        <v>53</v>
      </c>
      <c r="U31" s="134" t="str">
        <f t="shared" si="14"/>
        <v/>
      </c>
      <c r="V31" s="248" t="s">
        <v>53</v>
      </c>
      <c r="W31" s="29"/>
      <c r="X31" s="29"/>
      <c r="Y31" s="29"/>
      <c r="Z31" s="29"/>
      <c r="AA31" s="129">
        <f t="shared" si="4"/>
        <v>0</v>
      </c>
      <c r="AB31" s="129">
        <f t="shared" si="5"/>
        <v>0</v>
      </c>
      <c r="AC31" s="129">
        <f t="shared" si="6"/>
        <v>0</v>
      </c>
      <c r="AD31" s="129">
        <f t="shared" si="7"/>
        <v>0</v>
      </c>
      <c r="AE31" s="189"/>
      <c r="AF31" s="189"/>
      <c r="AG31" s="135">
        <f t="shared" si="15"/>
        <v>0</v>
      </c>
      <c r="AH31" s="129"/>
      <c r="AI31" s="135">
        <f t="shared" si="16"/>
        <v>0</v>
      </c>
      <c r="AJ31" s="130">
        <f t="shared" si="8"/>
        <v>0</v>
      </c>
      <c r="AK31" s="130" t="str">
        <f t="shared" si="9"/>
        <v/>
      </c>
      <c r="AL31" s="130" t="str">
        <f t="shared" si="17"/>
        <v/>
      </c>
      <c r="AM31" s="119"/>
      <c r="AN31" s="119"/>
      <c r="AO31" s="94" t="str">
        <f t="shared" si="20"/>
        <v/>
      </c>
      <c r="AP31" s="132"/>
      <c r="AQ31" s="133" t="str">
        <f t="shared" si="19"/>
        <v/>
      </c>
      <c r="AR31" s="249"/>
      <c r="AT31" s="248" t="s">
        <v>54</v>
      </c>
      <c r="AU31" s="136" t="str">
        <f t="shared" si="18"/>
        <v/>
      </c>
      <c r="AV31" s="119"/>
      <c r="AW31" s="119"/>
      <c r="AX31" s="119"/>
    </row>
    <row r="32" spans="3:53" ht="25.5" customHeight="1" x14ac:dyDescent="0.55000000000000004">
      <c r="C32" s="182">
        <v>26</v>
      </c>
      <c r="D32" s="362"/>
      <c r="E32" s="363"/>
      <c r="F32" s="364"/>
      <c r="G32" s="371"/>
      <c r="H32" s="369"/>
      <c r="I32" s="114">
        <f t="shared" si="0"/>
        <v>0</v>
      </c>
      <c r="J32" s="114"/>
      <c r="K32" s="172" t="str">
        <f t="shared" si="1"/>
        <v/>
      </c>
      <c r="L32" s="173" t="str">
        <f t="shared" si="2"/>
        <v/>
      </c>
      <c r="M32" s="248" t="s">
        <v>53</v>
      </c>
      <c r="O32" s="174" t="str">
        <f t="shared" si="3"/>
        <v/>
      </c>
      <c r="P32" s="174" t="str">
        <f t="shared" si="12"/>
        <v/>
      </c>
      <c r="Q32" s="171" t="str">
        <f t="shared" si="13"/>
        <v/>
      </c>
      <c r="R32" s="248" t="s">
        <v>53</v>
      </c>
      <c r="U32" s="134" t="str">
        <f t="shared" si="14"/>
        <v/>
      </c>
      <c r="V32" s="248" t="s">
        <v>53</v>
      </c>
      <c r="W32" s="29"/>
      <c r="X32" s="29"/>
      <c r="Y32" s="29"/>
      <c r="Z32" s="29"/>
      <c r="AA32" s="129">
        <f t="shared" si="4"/>
        <v>0</v>
      </c>
      <c r="AB32" s="129">
        <f t="shared" si="5"/>
        <v>0</v>
      </c>
      <c r="AC32" s="129">
        <f t="shared" si="6"/>
        <v>0</v>
      </c>
      <c r="AD32" s="129">
        <f t="shared" si="7"/>
        <v>0</v>
      </c>
      <c r="AE32" s="189"/>
      <c r="AF32" s="189"/>
      <c r="AG32" s="135">
        <f t="shared" si="15"/>
        <v>0</v>
      </c>
      <c r="AH32" s="129"/>
      <c r="AI32" s="135">
        <f t="shared" si="16"/>
        <v>0</v>
      </c>
      <c r="AJ32" s="130">
        <f t="shared" si="8"/>
        <v>0</v>
      </c>
      <c r="AK32" s="130" t="str">
        <f t="shared" si="9"/>
        <v/>
      </c>
      <c r="AL32" s="130" t="str">
        <f t="shared" si="17"/>
        <v/>
      </c>
      <c r="AM32" s="119"/>
      <c r="AN32" s="119"/>
      <c r="AO32" s="94" t="str">
        <f t="shared" si="20"/>
        <v/>
      </c>
      <c r="AP32" s="132"/>
      <c r="AQ32" s="133" t="str">
        <f t="shared" si="19"/>
        <v/>
      </c>
      <c r="AR32" s="249"/>
      <c r="AT32" s="248" t="s">
        <v>54</v>
      </c>
      <c r="AU32" s="136" t="str">
        <f t="shared" si="18"/>
        <v/>
      </c>
      <c r="AV32" s="119"/>
      <c r="AW32" s="119"/>
      <c r="AX32" s="119"/>
    </row>
    <row r="33" spans="3:50" ht="25.5" customHeight="1" x14ac:dyDescent="0.55000000000000004">
      <c r="C33" s="182">
        <v>27</v>
      </c>
      <c r="D33" s="362"/>
      <c r="E33" s="363"/>
      <c r="F33" s="364"/>
      <c r="G33" s="371"/>
      <c r="H33" s="370"/>
      <c r="I33" s="114">
        <f t="shared" si="0"/>
        <v>0</v>
      </c>
      <c r="J33" s="114"/>
      <c r="K33" s="172" t="str">
        <f t="shared" si="1"/>
        <v/>
      </c>
      <c r="L33" s="173" t="str">
        <f t="shared" si="2"/>
        <v/>
      </c>
      <c r="M33" s="248" t="s">
        <v>53</v>
      </c>
      <c r="O33" s="174" t="str">
        <f t="shared" si="3"/>
        <v/>
      </c>
      <c r="P33" s="174" t="str">
        <f t="shared" si="12"/>
        <v/>
      </c>
      <c r="Q33" s="171" t="str">
        <f t="shared" si="13"/>
        <v/>
      </c>
      <c r="R33" s="248" t="s">
        <v>53</v>
      </c>
      <c r="U33" s="134" t="str">
        <f t="shared" si="14"/>
        <v/>
      </c>
      <c r="V33" s="248" t="s">
        <v>53</v>
      </c>
      <c r="W33" s="29"/>
      <c r="X33" s="29"/>
      <c r="Y33" s="29"/>
      <c r="Z33" s="29"/>
      <c r="AA33" s="129">
        <f t="shared" si="4"/>
        <v>0</v>
      </c>
      <c r="AB33" s="129">
        <f t="shared" si="5"/>
        <v>0</v>
      </c>
      <c r="AC33" s="129">
        <f t="shared" si="6"/>
        <v>0</v>
      </c>
      <c r="AD33" s="129">
        <f t="shared" si="7"/>
        <v>0</v>
      </c>
      <c r="AE33" s="189"/>
      <c r="AF33" s="189"/>
      <c r="AG33" s="135">
        <f t="shared" si="15"/>
        <v>0</v>
      </c>
      <c r="AH33" s="129"/>
      <c r="AI33" s="135">
        <f t="shared" si="16"/>
        <v>0</v>
      </c>
      <c r="AJ33" s="130">
        <f t="shared" si="8"/>
        <v>0</v>
      </c>
      <c r="AK33" s="130" t="str">
        <f t="shared" si="9"/>
        <v/>
      </c>
      <c r="AL33" s="130" t="str">
        <f t="shared" si="17"/>
        <v/>
      </c>
      <c r="AM33" s="119"/>
      <c r="AN33" s="119"/>
      <c r="AO33" s="94" t="str">
        <f t="shared" si="20"/>
        <v/>
      </c>
      <c r="AP33" s="132"/>
      <c r="AQ33" s="133" t="str">
        <f t="shared" si="19"/>
        <v/>
      </c>
      <c r="AR33" s="249"/>
      <c r="AT33" s="248" t="s">
        <v>54</v>
      </c>
      <c r="AU33" s="136" t="str">
        <f t="shared" si="18"/>
        <v/>
      </c>
      <c r="AV33" s="119"/>
      <c r="AW33" s="119"/>
      <c r="AX33" s="119"/>
    </row>
    <row r="34" spans="3:50" ht="25.5" customHeight="1" x14ac:dyDescent="0.55000000000000004">
      <c r="C34" s="182">
        <v>28</v>
      </c>
      <c r="D34" s="362"/>
      <c r="E34" s="363"/>
      <c r="F34" s="364"/>
      <c r="G34" s="371"/>
      <c r="H34" s="370"/>
      <c r="I34" s="114">
        <f t="shared" si="0"/>
        <v>0</v>
      </c>
      <c r="J34" s="114"/>
      <c r="K34" s="172" t="str">
        <f t="shared" si="1"/>
        <v/>
      </c>
      <c r="L34" s="173" t="str">
        <f t="shared" si="2"/>
        <v/>
      </c>
      <c r="M34" s="248" t="s">
        <v>53</v>
      </c>
      <c r="O34" s="174" t="str">
        <f t="shared" si="3"/>
        <v/>
      </c>
      <c r="P34" s="174" t="str">
        <f t="shared" si="12"/>
        <v/>
      </c>
      <c r="Q34" s="171" t="str">
        <f t="shared" si="13"/>
        <v/>
      </c>
      <c r="R34" s="248" t="s">
        <v>53</v>
      </c>
      <c r="U34" s="134" t="str">
        <f t="shared" si="14"/>
        <v/>
      </c>
      <c r="V34" s="248" t="s">
        <v>53</v>
      </c>
      <c r="W34" s="29"/>
      <c r="X34" s="29"/>
      <c r="Y34" s="29"/>
      <c r="Z34" s="29"/>
      <c r="AA34" s="129">
        <f t="shared" si="4"/>
        <v>0</v>
      </c>
      <c r="AB34" s="129">
        <f t="shared" si="5"/>
        <v>0</v>
      </c>
      <c r="AC34" s="129">
        <f t="shared" si="6"/>
        <v>0</v>
      </c>
      <c r="AD34" s="129">
        <f t="shared" si="7"/>
        <v>0</v>
      </c>
      <c r="AE34" s="189"/>
      <c r="AF34" s="189"/>
      <c r="AG34" s="135">
        <f t="shared" si="15"/>
        <v>0</v>
      </c>
      <c r="AH34" s="129"/>
      <c r="AI34" s="135">
        <f t="shared" si="16"/>
        <v>0</v>
      </c>
      <c r="AJ34" s="130">
        <f t="shared" si="8"/>
        <v>0</v>
      </c>
      <c r="AK34" s="130" t="str">
        <f t="shared" si="9"/>
        <v/>
      </c>
      <c r="AL34" s="130" t="str">
        <f t="shared" si="17"/>
        <v/>
      </c>
      <c r="AM34" s="119"/>
      <c r="AN34" s="119"/>
      <c r="AO34" s="94" t="str">
        <f t="shared" si="20"/>
        <v/>
      </c>
      <c r="AP34" s="132"/>
      <c r="AQ34" s="133" t="str">
        <f t="shared" si="19"/>
        <v/>
      </c>
      <c r="AR34" s="249"/>
      <c r="AT34" s="248" t="s">
        <v>54</v>
      </c>
      <c r="AU34" s="136" t="str">
        <f t="shared" si="18"/>
        <v/>
      </c>
      <c r="AV34" s="119"/>
      <c r="AW34" s="119"/>
      <c r="AX34" s="119"/>
    </row>
    <row r="35" spans="3:50" ht="25.5" customHeight="1" x14ac:dyDescent="0.55000000000000004">
      <c r="C35" s="182">
        <v>29</v>
      </c>
      <c r="D35" s="362"/>
      <c r="E35" s="363"/>
      <c r="F35" s="364"/>
      <c r="G35" s="371"/>
      <c r="H35" s="370"/>
      <c r="I35" s="114">
        <f t="shared" si="0"/>
        <v>0</v>
      </c>
      <c r="J35" s="114"/>
      <c r="K35" s="172" t="str">
        <f t="shared" si="1"/>
        <v/>
      </c>
      <c r="L35" s="173" t="str">
        <f t="shared" si="2"/>
        <v/>
      </c>
      <c r="M35" s="248" t="s">
        <v>53</v>
      </c>
      <c r="O35" s="174" t="str">
        <f t="shared" si="3"/>
        <v/>
      </c>
      <c r="P35" s="174" t="str">
        <f t="shared" si="12"/>
        <v/>
      </c>
      <c r="Q35" s="171" t="str">
        <f t="shared" si="13"/>
        <v/>
      </c>
      <c r="R35" s="248" t="s">
        <v>53</v>
      </c>
      <c r="U35" s="134" t="str">
        <f t="shared" si="14"/>
        <v/>
      </c>
      <c r="V35" s="248" t="s">
        <v>53</v>
      </c>
      <c r="W35" s="29"/>
      <c r="X35" s="29"/>
      <c r="Y35" s="29"/>
      <c r="Z35" s="29"/>
      <c r="AA35" s="129">
        <f t="shared" si="4"/>
        <v>0</v>
      </c>
      <c r="AB35" s="129">
        <f t="shared" si="5"/>
        <v>0</v>
      </c>
      <c r="AC35" s="129">
        <f t="shared" si="6"/>
        <v>0</v>
      </c>
      <c r="AD35" s="129">
        <f t="shared" si="7"/>
        <v>0</v>
      </c>
      <c r="AE35" s="189"/>
      <c r="AF35" s="189"/>
      <c r="AG35" s="135">
        <f t="shared" si="15"/>
        <v>0</v>
      </c>
      <c r="AH35" s="129"/>
      <c r="AI35" s="135">
        <f t="shared" si="16"/>
        <v>0</v>
      </c>
      <c r="AJ35" s="130">
        <f t="shared" si="8"/>
        <v>0</v>
      </c>
      <c r="AK35" s="130" t="str">
        <f t="shared" si="9"/>
        <v/>
      </c>
      <c r="AL35" s="130" t="str">
        <f t="shared" si="17"/>
        <v/>
      </c>
      <c r="AM35" s="119"/>
      <c r="AN35" s="119"/>
      <c r="AO35" s="94" t="str">
        <f t="shared" si="20"/>
        <v/>
      </c>
      <c r="AP35" s="132"/>
      <c r="AQ35" s="133" t="str">
        <f t="shared" si="19"/>
        <v/>
      </c>
      <c r="AR35" s="249"/>
      <c r="AT35" s="248" t="s">
        <v>54</v>
      </c>
      <c r="AU35" s="136" t="str">
        <f t="shared" si="18"/>
        <v/>
      </c>
      <c r="AV35" s="119"/>
      <c r="AW35" s="119"/>
      <c r="AX35" s="119"/>
    </row>
    <row r="36" spans="3:50" ht="25.5" customHeight="1" x14ac:dyDescent="0.55000000000000004">
      <c r="C36" s="182">
        <v>30</v>
      </c>
      <c r="D36" s="362"/>
      <c r="E36" s="363"/>
      <c r="F36" s="364"/>
      <c r="G36" s="371"/>
      <c r="H36" s="370"/>
      <c r="I36" s="114">
        <f t="shared" si="0"/>
        <v>0</v>
      </c>
      <c r="J36" s="114"/>
      <c r="K36" s="172" t="str">
        <f t="shared" si="1"/>
        <v/>
      </c>
      <c r="L36" s="173" t="str">
        <f t="shared" si="2"/>
        <v/>
      </c>
      <c r="M36" s="248" t="s">
        <v>53</v>
      </c>
      <c r="O36" s="174" t="str">
        <f t="shared" si="3"/>
        <v/>
      </c>
      <c r="P36" s="174" t="str">
        <f t="shared" si="12"/>
        <v/>
      </c>
      <c r="Q36" s="171" t="str">
        <f t="shared" si="13"/>
        <v/>
      </c>
      <c r="R36" s="248" t="s">
        <v>53</v>
      </c>
      <c r="U36" s="134" t="str">
        <f t="shared" si="14"/>
        <v/>
      </c>
      <c r="V36" s="248" t="s">
        <v>53</v>
      </c>
      <c r="W36" s="29"/>
      <c r="X36" s="29"/>
      <c r="Y36" s="29"/>
      <c r="Z36" s="29"/>
      <c r="AA36" s="129">
        <f t="shared" si="4"/>
        <v>0</v>
      </c>
      <c r="AB36" s="129">
        <f t="shared" si="5"/>
        <v>0</v>
      </c>
      <c r="AC36" s="129">
        <f t="shared" si="6"/>
        <v>0</v>
      </c>
      <c r="AD36" s="129">
        <f t="shared" si="7"/>
        <v>0</v>
      </c>
      <c r="AE36" s="189"/>
      <c r="AF36" s="189"/>
      <c r="AG36" s="135">
        <f t="shared" si="15"/>
        <v>0</v>
      </c>
      <c r="AH36" s="129"/>
      <c r="AI36" s="135">
        <f t="shared" si="16"/>
        <v>0</v>
      </c>
      <c r="AJ36" s="130">
        <f t="shared" si="8"/>
        <v>0</v>
      </c>
      <c r="AK36" s="130" t="str">
        <f t="shared" si="9"/>
        <v/>
      </c>
      <c r="AL36" s="130" t="str">
        <f t="shared" si="17"/>
        <v/>
      </c>
      <c r="AM36" s="119"/>
      <c r="AN36" s="119"/>
      <c r="AO36" s="94" t="str">
        <f t="shared" si="20"/>
        <v/>
      </c>
      <c r="AP36" s="132"/>
      <c r="AQ36" s="133" t="str">
        <f t="shared" si="19"/>
        <v/>
      </c>
      <c r="AR36" s="249"/>
      <c r="AT36" s="248" t="s">
        <v>54</v>
      </c>
      <c r="AU36" s="136" t="str">
        <f t="shared" si="18"/>
        <v/>
      </c>
      <c r="AV36" s="119"/>
      <c r="AW36" s="119"/>
      <c r="AX36" s="119"/>
    </row>
    <row r="37" spans="3:50" ht="25.5" customHeight="1" x14ac:dyDescent="0.55000000000000004">
      <c r="C37" s="182">
        <v>31</v>
      </c>
      <c r="D37" s="362"/>
      <c r="E37" s="363"/>
      <c r="F37" s="364"/>
      <c r="G37" s="371"/>
      <c r="H37" s="370"/>
      <c r="I37" s="114">
        <f t="shared" si="0"/>
        <v>0</v>
      </c>
      <c r="J37" s="114"/>
      <c r="K37" s="172" t="str">
        <f t="shared" si="1"/>
        <v/>
      </c>
      <c r="L37" s="173" t="str">
        <f t="shared" si="2"/>
        <v/>
      </c>
      <c r="M37" s="248" t="s">
        <v>53</v>
      </c>
      <c r="O37" s="174" t="str">
        <f t="shared" si="3"/>
        <v/>
      </c>
      <c r="P37" s="174" t="str">
        <f t="shared" si="12"/>
        <v/>
      </c>
      <c r="Q37" s="171" t="str">
        <f t="shared" si="13"/>
        <v/>
      </c>
      <c r="R37" s="248" t="s">
        <v>53</v>
      </c>
      <c r="U37" s="134" t="str">
        <f t="shared" si="14"/>
        <v/>
      </c>
      <c r="V37" s="248" t="s">
        <v>53</v>
      </c>
      <c r="W37" s="29"/>
      <c r="X37" s="29"/>
      <c r="Y37" s="29"/>
      <c r="Z37" s="29"/>
      <c r="AA37" s="129">
        <f t="shared" si="4"/>
        <v>0</v>
      </c>
      <c r="AB37" s="129">
        <f t="shared" si="5"/>
        <v>0</v>
      </c>
      <c r="AC37" s="129">
        <f t="shared" si="6"/>
        <v>0</v>
      </c>
      <c r="AD37" s="129">
        <f t="shared" si="7"/>
        <v>0</v>
      </c>
      <c r="AE37" s="189"/>
      <c r="AF37" s="189"/>
      <c r="AG37" s="135">
        <f t="shared" si="15"/>
        <v>0</v>
      </c>
      <c r="AH37" s="129"/>
      <c r="AI37" s="135">
        <f t="shared" si="16"/>
        <v>0</v>
      </c>
      <c r="AJ37" s="130">
        <f t="shared" si="8"/>
        <v>0</v>
      </c>
      <c r="AK37" s="130" t="str">
        <f t="shared" si="9"/>
        <v/>
      </c>
      <c r="AL37" s="130" t="str">
        <f t="shared" si="17"/>
        <v/>
      </c>
      <c r="AM37" s="119"/>
      <c r="AN37" s="119"/>
      <c r="AO37" s="94" t="str">
        <f t="shared" si="20"/>
        <v/>
      </c>
      <c r="AP37" s="132"/>
      <c r="AQ37" s="133" t="str">
        <f t="shared" si="19"/>
        <v/>
      </c>
      <c r="AR37" s="249"/>
      <c r="AT37" s="248" t="s">
        <v>54</v>
      </c>
      <c r="AU37" s="136" t="str">
        <f t="shared" si="18"/>
        <v/>
      </c>
      <c r="AV37" s="119"/>
      <c r="AW37" s="119"/>
      <c r="AX37" s="119"/>
    </row>
    <row r="38" spans="3:50" ht="25.5" customHeight="1" x14ac:dyDescent="0.55000000000000004">
      <c r="C38" s="182">
        <v>32</v>
      </c>
      <c r="D38" s="362"/>
      <c r="E38" s="363"/>
      <c r="F38" s="364"/>
      <c r="G38" s="371"/>
      <c r="H38" s="370"/>
      <c r="I38" s="114">
        <f t="shared" si="0"/>
        <v>0</v>
      </c>
      <c r="J38" s="114"/>
      <c r="K38" s="172" t="str">
        <f t="shared" si="1"/>
        <v/>
      </c>
      <c r="L38" s="173" t="str">
        <f t="shared" si="2"/>
        <v/>
      </c>
      <c r="M38" s="248" t="s">
        <v>53</v>
      </c>
      <c r="O38" s="174" t="str">
        <f t="shared" si="3"/>
        <v/>
      </c>
      <c r="P38" s="174" t="str">
        <f t="shared" si="12"/>
        <v/>
      </c>
      <c r="Q38" s="171" t="str">
        <f t="shared" si="13"/>
        <v/>
      </c>
      <c r="R38" s="248" t="s">
        <v>53</v>
      </c>
      <c r="U38" s="134" t="str">
        <f t="shared" si="14"/>
        <v/>
      </c>
      <c r="V38" s="248" t="s">
        <v>53</v>
      </c>
      <c r="W38" s="29"/>
      <c r="X38" s="29"/>
      <c r="Y38" s="29"/>
      <c r="Z38" s="29"/>
      <c r="AA38" s="129">
        <f t="shared" si="4"/>
        <v>0</v>
      </c>
      <c r="AB38" s="129">
        <f t="shared" si="5"/>
        <v>0</v>
      </c>
      <c r="AC38" s="129">
        <f t="shared" si="6"/>
        <v>0</v>
      </c>
      <c r="AD38" s="129">
        <f t="shared" si="7"/>
        <v>0</v>
      </c>
      <c r="AE38" s="189"/>
      <c r="AF38" s="189"/>
      <c r="AG38" s="135">
        <f t="shared" si="15"/>
        <v>0</v>
      </c>
      <c r="AH38" s="129"/>
      <c r="AI38" s="135">
        <f t="shared" si="16"/>
        <v>0</v>
      </c>
      <c r="AJ38" s="130">
        <f t="shared" si="8"/>
        <v>0</v>
      </c>
      <c r="AK38" s="130" t="str">
        <f t="shared" si="9"/>
        <v/>
      </c>
      <c r="AL38" s="130" t="str">
        <f t="shared" si="17"/>
        <v/>
      </c>
      <c r="AM38" s="119"/>
      <c r="AN38" s="119"/>
      <c r="AO38" s="94" t="str">
        <f t="shared" si="20"/>
        <v/>
      </c>
      <c r="AP38" s="132"/>
      <c r="AQ38" s="133" t="str">
        <f t="shared" si="19"/>
        <v/>
      </c>
      <c r="AR38" s="249"/>
      <c r="AT38" s="248" t="s">
        <v>54</v>
      </c>
      <c r="AU38" s="136" t="str">
        <f t="shared" si="18"/>
        <v/>
      </c>
      <c r="AV38" s="119"/>
      <c r="AW38" s="119"/>
      <c r="AX38" s="119"/>
    </row>
    <row r="39" spans="3:50" ht="25.5" customHeight="1" x14ac:dyDescent="0.55000000000000004">
      <c r="C39" s="182">
        <v>33</v>
      </c>
      <c r="D39" s="365"/>
      <c r="E39" s="366"/>
      <c r="F39" s="364"/>
      <c r="G39" s="371"/>
      <c r="H39" s="370"/>
      <c r="I39" s="114">
        <f t="shared" si="0"/>
        <v>0</v>
      </c>
      <c r="J39" s="114"/>
      <c r="K39" s="172" t="str">
        <f t="shared" si="1"/>
        <v/>
      </c>
      <c r="L39" s="173" t="str">
        <f t="shared" si="2"/>
        <v/>
      </c>
      <c r="M39" s="248" t="s">
        <v>53</v>
      </c>
      <c r="O39" s="174" t="str">
        <f t="shared" si="3"/>
        <v/>
      </c>
      <c r="P39" s="174" t="str">
        <f t="shared" si="12"/>
        <v/>
      </c>
      <c r="Q39" s="171" t="str">
        <f t="shared" si="13"/>
        <v/>
      </c>
      <c r="R39" s="248" t="s">
        <v>53</v>
      </c>
      <c r="U39" s="134" t="str">
        <f t="shared" si="14"/>
        <v/>
      </c>
      <c r="V39" s="248" t="s">
        <v>53</v>
      </c>
      <c r="W39" s="29"/>
      <c r="X39" s="29"/>
      <c r="Y39" s="29"/>
      <c r="Z39" s="29"/>
      <c r="AA39" s="129">
        <f t="shared" si="4"/>
        <v>0</v>
      </c>
      <c r="AB39" s="129">
        <f t="shared" si="5"/>
        <v>0</v>
      </c>
      <c r="AC39" s="129">
        <f t="shared" si="6"/>
        <v>0</v>
      </c>
      <c r="AD39" s="129">
        <f t="shared" si="7"/>
        <v>0</v>
      </c>
      <c r="AE39" s="189"/>
      <c r="AF39" s="189"/>
      <c r="AG39" s="135">
        <f t="shared" si="15"/>
        <v>0</v>
      </c>
      <c r="AH39" s="129"/>
      <c r="AI39" s="135">
        <f t="shared" si="16"/>
        <v>0</v>
      </c>
      <c r="AJ39" s="130">
        <f t="shared" si="8"/>
        <v>0</v>
      </c>
      <c r="AK39" s="130" t="str">
        <f t="shared" si="9"/>
        <v/>
      </c>
      <c r="AL39" s="130" t="str">
        <f t="shared" si="17"/>
        <v/>
      </c>
      <c r="AM39" s="119"/>
      <c r="AN39" s="119"/>
      <c r="AO39" s="94" t="str">
        <f t="shared" si="20"/>
        <v/>
      </c>
      <c r="AP39" s="132"/>
      <c r="AQ39" s="133" t="str">
        <f t="shared" si="19"/>
        <v/>
      </c>
      <c r="AR39" s="249"/>
      <c r="AT39" s="248" t="s">
        <v>54</v>
      </c>
      <c r="AU39" s="136" t="str">
        <f t="shared" si="18"/>
        <v/>
      </c>
      <c r="AV39" s="119"/>
      <c r="AW39" s="119"/>
      <c r="AX39" s="119"/>
    </row>
    <row r="40" spans="3:50" ht="25.5" customHeight="1" x14ac:dyDescent="0.55000000000000004">
      <c r="C40" s="182">
        <v>34</v>
      </c>
      <c r="D40" s="365"/>
      <c r="E40" s="366"/>
      <c r="F40" s="364"/>
      <c r="G40" s="371"/>
      <c r="H40" s="370"/>
      <c r="I40" s="114">
        <f t="shared" si="0"/>
        <v>0</v>
      </c>
      <c r="J40" s="114"/>
      <c r="K40" s="172" t="str">
        <f t="shared" si="1"/>
        <v/>
      </c>
      <c r="L40" s="173" t="str">
        <f t="shared" si="2"/>
        <v/>
      </c>
      <c r="M40" s="248" t="s">
        <v>53</v>
      </c>
      <c r="O40" s="174" t="str">
        <f t="shared" si="3"/>
        <v/>
      </c>
      <c r="P40" s="174" t="str">
        <f t="shared" si="12"/>
        <v/>
      </c>
      <c r="Q40" s="171" t="str">
        <f t="shared" si="13"/>
        <v/>
      </c>
      <c r="R40" s="248" t="s">
        <v>53</v>
      </c>
      <c r="U40" s="134" t="str">
        <f t="shared" si="14"/>
        <v/>
      </c>
      <c r="V40" s="248" t="s">
        <v>53</v>
      </c>
      <c r="W40" s="29"/>
      <c r="X40" s="29"/>
      <c r="Y40" s="29"/>
      <c r="Z40" s="29"/>
      <c r="AA40" s="129">
        <f t="shared" si="4"/>
        <v>0</v>
      </c>
      <c r="AB40" s="129">
        <f t="shared" si="5"/>
        <v>0</v>
      </c>
      <c r="AC40" s="129">
        <f t="shared" si="6"/>
        <v>0</v>
      </c>
      <c r="AD40" s="129">
        <f t="shared" si="7"/>
        <v>0</v>
      </c>
      <c r="AE40" s="189"/>
      <c r="AF40" s="189"/>
      <c r="AG40" s="135">
        <f t="shared" si="15"/>
        <v>0</v>
      </c>
      <c r="AH40" s="129"/>
      <c r="AI40" s="135">
        <f t="shared" si="16"/>
        <v>0</v>
      </c>
      <c r="AJ40" s="130">
        <f t="shared" si="8"/>
        <v>0</v>
      </c>
      <c r="AK40" s="130" t="str">
        <f t="shared" si="9"/>
        <v/>
      </c>
      <c r="AL40" s="130" t="str">
        <f t="shared" si="17"/>
        <v/>
      </c>
      <c r="AM40" s="119"/>
      <c r="AN40" s="119"/>
      <c r="AO40" s="94" t="str">
        <f t="shared" si="20"/>
        <v/>
      </c>
      <c r="AP40" s="132"/>
      <c r="AQ40" s="133" t="str">
        <f t="shared" si="19"/>
        <v/>
      </c>
      <c r="AR40" s="249"/>
      <c r="AT40" s="248" t="s">
        <v>54</v>
      </c>
      <c r="AU40" s="136" t="str">
        <f t="shared" si="18"/>
        <v/>
      </c>
      <c r="AV40" s="119"/>
      <c r="AW40" s="119"/>
      <c r="AX40" s="119"/>
    </row>
    <row r="41" spans="3:50" ht="25.5" customHeight="1" x14ac:dyDescent="0.55000000000000004">
      <c r="C41" s="182">
        <v>35</v>
      </c>
      <c r="D41" s="365"/>
      <c r="E41" s="366"/>
      <c r="F41" s="364"/>
      <c r="G41" s="371"/>
      <c r="H41" s="370"/>
      <c r="I41" s="114">
        <f t="shared" si="0"/>
        <v>0</v>
      </c>
      <c r="J41" s="114"/>
      <c r="K41" s="172" t="str">
        <f t="shared" si="1"/>
        <v/>
      </c>
      <c r="L41" s="173" t="str">
        <f t="shared" si="2"/>
        <v/>
      </c>
      <c r="M41" s="248" t="s">
        <v>53</v>
      </c>
      <c r="O41" s="174" t="str">
        <f t="shared" si="3"/>
        <v/>
      </c>
      <c r="P41" s="174" t="str">
        <f t="shared" si="12"/>
        <v/>
      </c>
      <c r="Q41" s="171" t="str">
        <f t="shared" si="13"/>
        <v/>
      </c>
      <c r="R41" s="248" t="s">
        <v>53</v>
      </c>
      <c r="U41" s="134" t="str">
        <f t="shared" si="14"/>
        <v/>
      </c>
      <c r="V41" s="248" t="s">
        <v>53</v>
      </c>
      <c r="W41" s="29"/>
      <c r="X41" s="29"/>
      <c r="Y41" s="29"/>
      <c r="Z41" s="29"/>
      <c r="AA41" s="129">
        <f t="shared" si="4"/>
        <v>0</v>
      </c>
      <c r="AB41" s="129">
        <f t="shared" si="5"/>
        <v>0</v>
      </c>
      <c r="AC41" s="129">
        <f t="shared" si="6"/>
        <v>0</v>
      </c>
      <c r="AD41" s="129">
        <f t="shared" si="7"/>
        <v>0</v>
      </c>
      <c r="AE41" s="189"/>
      <c r="AF41" s="189"/>
      <c r="AG41" s="135">
        <f t="shared" si="15"/>
        <v>0</v>
      </c>
      <c r="AH41" s="129"/>
      <c r="AI41" s="135">
        <f t="shared" si="16"/>
        <v>0</v>
      </c>
      <c r="AJ41" s="130">
        <f t="shared" si="8"/>
        <v>0</v>
      </c>
      <c r="AK41" s="130" t="str">
        <f t="shared" si="9"/>
        <v/>
      </c>
      <c r="AL41" s="130" t="str">
        <f t="shared" si="17"/>
        <v/>
      </c>
      <c r="AM41" s="119"/>
      <c r="AN41" s="119"/>
      <c r="AO41" s="94" t="str">
        <f t="shared" si="20"/>
        <v/>
      </c>
      <c r="AP41" s="132"/>
      <c r="AQ41" s="133" t="str">
        <f t="shared" si="19"/>
        <v/>
      </c>
      <c r="AR41" s="249"/>
      <c r="AT41" s="248" t="s">
        <v>54</v>
      </c>
      <c r="AU41" s="136" t="str">
        <f t="shared" si="18"/>
        <v/>
      </c>
      <c r="AV41" s="119"/>
      <c r="AW41" s="119"/>
      <c r="AX41" s="119"/>
    </row>
    <row r="42" spans="3:50" ht="25.5" customHeight="1" x14ac:dyDescent="0.55000000000000004">
      <c r="C42" s="182">
        <v>36</v>
      </c>
      <c r="D42" s="365"/>
      <c r="E42" s="366"/>
      <c r="F42" s="364"/>
      <c r="G42" s="371"/>
      <c r="H42" s="370"/>
      <c r="I42" s="114">
        <f t="shared" si="0"/>
        <v>0</v>
      </c>
      <c r="J42" s="114"/>
      <c r="K42" s="172" t="str">
        <f t="shared" si="1"/>
        <v/>
      </c>
      <c r="L42" s="173" t="str">
        <f t="shared" si="2"/>
        <v/>
      </c>
      <c r="M42" s="248" t="s">
        <v>53</v>
      </c>
      <c r="O42" s="174" t="str">
        <f t="shared" si="3"/>
        <v/>
      </c>
      <c r="P42" s="174" t="str">
        <f t="shared" si="12"/>
        <v/>
      </c>
      <c r="Q42" s="171" t="str">
        <f t="shared" si="13"/>
        <v/>
      </c>
      <c r="R42" s="248" t="s">
        <v>53</v>
      </c>
      <c r="U42" s="134" t="str">
        <f t="shared" si="14"/>
        <v/>
      </c>
      <c r="V42" s="248" t="s">
        <v>53</v>
      </c>
      <c r="W42" s="29"/>
      <c r="X42" s="29"/>
      <c r="Y42" s="29"/>
      <c r="Z42" s="29"/>
      <c r="AA42" s="129">
        <f t="shared" si="4"/>
        <v>0</v>
      </c>
      <c r="AB42" s="129">
        <f t="shared" si="5"/>
        <v>0</v>
      </c>
      <c r="AC42" s="129">
        <f t="shared" si="6"/>
        <v>0</v>
      </c>
      <c r="AD42" s="129">
        <f t="shared" si="7"/>
        <v>0</v>
      </c>
      <c r="AE42" s="189"/>
      <c r="AF42" s="189"/>
      <c r="AG42" s="135">
        <f t="shared" si="15"/>
        <v>0</v>
      </c>
      <c r="AH42" s="129"/>
      <c r="AI42" s="135">
        <f t="shared" si="16"/>
        <v>0</v>
      </c>
      <c r="AJ42" s="130">
        <f t="shared" si="8"/>
        <v>0</v>
      </c>
      <c r="AK42" s="130" t="str">
        <f t="shared" si="9"/>
        <v/>
      </c>
      <c r="AL42" s="130" t="str">
        <f t="shared" si="17"/>
        <v/>
      </c>
      <c r="AM42" s="119"/>
      <c r="AN42" s="119"/>
      <c r="AO42" s="94" t="str">
        <f t="shared" si="20"/>
        <v/>
      </c>
      <c r="AP42" s="132"/>
      <c r="AQ42" s="133" t="str">
        <f t="shared" si="19"/>
        <v/>
      </c>
      <c r="AR42" s="249"/>
      <c r="AT42" s="248" t="s">
        <v>54</v>
      </c>
      <c r="AU42" s="136" t="str">
        <f t="shared" si="18"/>
        <v/>
      </c>
      <c r="AV42" s="119"/>
      <c r="AW42" s="119"/>
      <c r="AX42" s="119"/>
    </row>
    <row r="43" spans="3:50" ht="25.5" customHeight="1" x14ac:dyDescent="0.55000000000000004">
      <c r="C43" s="182">
        <v>37</v>
      </c>
      <c r="D43" s="365"/>
      <c r="E43" s="366"/>
      <c r="F43" s="364"/>
      <c r="G43" s="371"/>
      <c r="H43" s="370"/>
      <c r="I43" s="114">
        <f t="shared" si="0"/>
        <v>0</v>
      </c>
      <c r="J43" s="114"/>
      <c r="K43" s="172" t="str">
        <f t="shared" si="1"/>
        <v/>
      </c>
      <c r="L43" s="173" t="str">
        <f t="shared" si="2"/>
        <v/>
      </c>
      <c r="M43" s="248" t="s">
        <v>53</v>
      </c>
      <c r="O43" s="174" t="str">
        <f t="shared" si="3"/>
        <v/>
      </c>
      <c r="P43" s="174" t="str">
        <f t="shared" si="12"/>
        <v/>
      </c>
      <c r="Q43" s="171" t="str">
        <f t="shared" si="13"/>
        <v/>
      </c>
      <c r="R43" s="248" t="s">
        <v>53</v>
      </c>
      <c r="U43" s="134" t="str">
        <f t="shared" si="14"/>
        <v/>
      </c>
      <c r="V43" s="248" t="s">
        <v>53</v>
      </c>
      <c r="W43" s="29"/>
      <c r="X43" s="29"/>
      <c r="Y43" s="29"/>
      <c r="Z43" s="29"/>
      <c r="AA43" s="129">
        <f t="shared" si="4"/>
        <v>0</v>
      </c>
      <c r="AB43" s="129">
        <f t="shared" si="5"/>
        <v>0</v>
      </c>
      <c r="AC43" s="129">
        <f t="shared" si="6"/>
        <v>0</v>
      </c>
      <c r="AD43" s="129">
        <f t="shared" si="7"/>
        <v>0</v>
      </c>
      <c r="AE43" s="189"/>
      <c r="AF43" s="189"/>
      <c r="AG43" s="135">
        <f t="shared" si="15"/>
        <v>0</v>
      </c>
      <c r="AH43" s="129"/>
      <c r="AI43" s="135">
        <f t="shared" si="16"/>
        <v>0</v>
      </c>
      <c r="AJ43" s="130">
        <f t="shared" si="8"/>
        <v>0</v>
      </c>
      <c r="AK43" s="130" t="str">
        <f t="shared" si="9"/>
        <v/>
      </c>
      <c r="AL43" s="130" t="str">
        <f t="shared" si="17"/>
        <v/>
      </c>
      <c r="AM43" s="119"/>
      <c r="AN43" s="119"/>
      <c r="AO43" s="94" t="str">
        <f t="shared" si="20"/>
        <v/>
      </c>
      <c r="AP43" s="132"/>
      <c r="AQ43" s="133" t="str">
        <f t="shared" si="19"/>
        <v/>
      </c>
      <c r="AR43" s="249"/>
      <c r="AT43" s="248" t="s">
        <v>54</v>
      </c>
      <c r="AU43" s="136" t="str">
        <f t="shared" si="18"/>
        <v/>
      </c>
      <c r="AV43" s="119"/>
      <c r="AW43" s="119"/>
      <c r="AX43" s="119"/>
    </row>
    <row r="44" spans="3:50" ht="25.5" customHeight="1" x14ac:dyDescent="0.55000000000000004">
      <c r="C44" s="182">
        <v>38</v>
      </c>
      <c r="D44" s="365"/>
      <c r="E44" s="366"/>
      <c r="F44" s="364"/>
      <c r="G44" s="371"/>
      <c r="H44" s="370"/>
      <c r="I44" s="114">
        <f t="shared" si="0"/>
        <v>0</v>
      </c>
      <c r="J44" s="114"/>
      <c r="K44" s="172" t="str">
        <f t="shared" si="1"/>
        <v/>
      </c>
      <c r="L44" s="173" t="str">
        <f t="shared" si="2"/>
        <v/>
      </c>
      <c r="M44" s="248" t="s">
        <v>53</v>
      </c>
      <c r="O44" s="174" t="str">
        <f t="shared" si="3"/>
        <v/>
      </c>
      <c r="P44" s="174" t="str">
        <f t="shared" si="12"/>
        <v/>
      </c>
      <c r="Q44" s="171" t="str">
        <f t="shared" si="13"/>
        <v/>
      </c>
      <c r="R44" s="248" t="s">
        <v>53</v>
      </c>
      <c r="U44" s="134" t="str">
        <f t="shared" si="14"/>
        <v/>
      </c>
      <c r="V44" s="248" t="s">
        <v>53</v>
      </c>
      <c r="W44" s="29"/>
      <c r="X44" s="29"/>
      <c r="Y44" s="29"/>
      <c r="Z44" s="29"/>
      <c r="AA44" s="129">
        <f t="shared" si="4"/>
        <v>0</v>
      </c>
      <c r="AB44" s="129">
        <f t="shared" si="5"/>
        <v>0</v>
      </c>
      <c r="AC44" s="129">
        <f t="shared" si="6"/>
        <v>0</v>
      </c>
      <c r="AD44" s="129">
        <f t="shared" si="7"/>
        <v>0</v>
      </c>
      <c r="AE44" s="189"/>
      <c r="AF44" s="189"/>
      <c r="AG44" s="135">
        <f t="shared" si="15"/>
        <v>0</v>
      </c>
      <c r="AH44" s="129"/>
      <c r="AI44" s="135">
        <f t="shared" si="16"/>
        <v>0</v>
      </c>
      <c r="AJ44" s="130">
        <f t="shared" si="8"/>
        <v>0</v>
      </c>
      <c r="AK44" s="130" t="str">
        <f t="shared" si="9"/>
        <v/>
      </c>
      <c r="AL44" s="130" t="str">
        <f t="shared" si="17"/>
        <v/>
      </c>
      <c r="AM44" s="119"/>
      <c r="AN44" s="119"/>
      <c r="AO44" s="94" t="str">
        <f t="shared" si="20"/>
        <v/>
      </c>
      <c r="AP44" s="132"/>
      <c r="AQ44" s="133" t="str">
        <f t="shared" si="19"/>
        <v/>
      </c>
      <c r="AR44" s="249"/>
      <c r="AT44" s="248" t="s">
        <v>54</v>
      </c>
      <c r="AU44" s="136" t="str">
        <f t="shared" si="18"/>
        <v/>
      </c>
      <c r="AV44" s="119"/>
      <c r="AW44" s="119"/>
      <c r="AX44" s="119"/>
    </row>
    <row r="45" spans="3:50" ht="25.5" customHeight="1" x14ac:dyDescent="0.55000000000000004">
      <c r="C45" s="182">
        <v>39</v>
      </c>
      <c r="D45" s="365"/>
      <c r="E45" s="366"/>
      <c r="F45" s="364"/>
      <c r="G45" s="371"/>
      <c r="H45" s="370"/>
      <c r="I45" s="114">
        <f t="shared" si="0"/>
        <v>0</v>
      </c>
      <c r="J45" s="114"/>
      <c r="K45" s="172" t="str">
        <f t="shared" si="1"/>
        <v/>
      </c>
      <c r="L45" s="173" t="str">
        <f t="shared" si="2"/>
        <v/>
      </c>
      <c r="M45" s="248" t="s">
        <v>53</v>
      </c>
      <c r="O45" s="174" t="str">
        <f t="shared" si="3"/>
        <v/>
      </c>
      <c r="P45" s="174" t="str">
        <f t="shared" si="12"/>
        <v/>
      </c>
      <c r="Q45" s="171" t="str">
        <f t="shared" si="13"/>
        <v/>
      </c>
      <c r="R45" s="248" t="s">
        <v>53</v>
      </c>
      <c r="U45" s="134" t="str">
        <f t="shared" si="14"/>
        <v/>
      </c>
      <c r="V45" s="248" t="s">
        <v>53</v>
      </c>
      <c r="W45" s="29"/>
      <c r="X45" s="29"/>
      <c r="Y45" s="29"/>
      <c r="Z45" s="29"/>
      <c r="AA45" s="129">
        <f t="shared" si="4"/>
        <v>0</v>
      </c>
      <c r="AB45" s="129">
        <f t="shared" si="5"/>
        <v>0</v>
      </c>
      <c r="AC45" s="129">
        <f t="shared" si="6"/>
        <v>0</v>
      </c>
      <c r="AD45" s="129">
        <f t="shared" si="7"/>
        <v>0</v>
      </c>
      <c r="AE45" s="189"/>
      <c r="AF45" s="189"/>
      <c r="AG45" s="135">
        <f t="shared" si="15"/>
        <v>0</v>
      </c>
      <c r="AH45" s="129"/>
      <c r="AI45" s="135">
        <f t="shared" si="16"/>
        <v>0</v>
      </c>
      <c r="AJ45" s="130">
        <f t="shared" si="8"/>
        <v>0</v>
      </c>
      <c r="AK45" s="130" t="str">
        <f t="shared" si="9"/>
        <v/>
      </c>
      <c r="AL45" s="130" t="str">
        <f t="shared" si="17"/>
        <v/>
      </c>
      <c r="AM45" s="119"/>
      <c r="AN45" s="119"/>
      <c r="AO45" s="94" t="str">
        <f t="shared" si="20"/>
        <v/>
      </c>
      <c r="AP45" s="132"/>
      <c r="AQ45" s="133" t="str">
        <f t="shared" si="19"/>
        <v/>
      </c>
      <c r="AR45" s="249"/>
      <c r="AT45" s="248" t="s">
        <v>54</v>
      </c>
      <c r="AU45" s="136" t="str">
        <f t="shared" si="18"/>
        <v/>
      </c>
      <c r="AV45" s="119"/>
      <c r="AW45" s="119"/>
      <c r="AX45" s="119"/>
    </row>
    <row r="46" spans="3:50" ht="25.5" customHeight="1" x14ac:dyDescent="0.55000000000000004">
      <c r="C46" s="182">
        <v>40</v>
      </c>
      <c r="D46" s="365"/>
      <c r="E46" s="366"/>
      <c r="F46" s="364"/>
      <c r="G46" s="371"/>
      <c r="H46" s="370"/>
      <c r="I46" s="114">
        <f t="shared" si="0"/>
        <v>0</v>
      </c>
      <c r="J46" s="114"/>
      <c r="K46" s="172" t="str">
        <f t="shared" si="1"/>
        <v/>
      </c>
      <c r="L46" s="173" t="str">
        <f t="shared" si="2"/>
        <v/>
      </c>
      <c r="M46" s="248" t="s">
        <v>53</v>
      </c>
      <c r="O46" s="174" t="str">
        <f t="shared" si="3"/>
        <v/>
      </c>
      <c r="P46" s="174" t="str">
        <f t="shared" si="12"/>
        <v/>
      </c>
      <c r="Q46" s="171" t="str">
        <f t="shared" si="13"/>
        <v/>
      </c>
      <c r="R46" s="248" t="s">
        <v>53</v>
      </c>
      <c r="U46" s="134" t="str">
        <f t="shared" si="14"/>
        <v/>
      </c>
      <c r="V46" s="248" t="s">
        <v>53</v>
      </c>
      <c r="W46" s="29"/>
      <c r="X46" s="29"/>
      <c r="Y46" s="29"/>
      <c r="Z46" s="29"/>
      <c r="AA46" s="129">
        <f t="shared" si="4"/>
        <v>0</v>
      </c>
      <c r="AB46" s="129">
        <f t="shared" si="5"/>
        <v>0</v>
      </c>
      <c r="AC46" s="129">
        <f t="shared" si="6"/>
        <v>0</v>
      </c>
      <c r="AD46" s="129">
        <f t="shared" si="7"/>
        <v>0</v>
      </c>
      <c r="AE46" s="189"/>
      <c r="AF46" s="189"/>
      <c r="AG46" s="135">
        <f t="shared" si="15"/>
        <v>0</v>
      </c>
      <c r="AH46" s="129"/>
      <c r="AI46" s="135">
        <f t="shared" si="16"/>
        <v>0</v>
      </c>
      <c r="AJ46" s="130">
        <f t="shared" si="8"/>
        <v>0</v>
      </c>
      <c r="AK46" s="130" t="str">
        <f t="shared" si="9"/>
        <v/>
      </c>
      <c r="AL46" s="130" t="str">
        <f t="shared" si="17"/>
        <v/>
      </c>
      <c r="AM46" s="119"/>
      <c r="AN46" s="119"/>
      <c r="AO46" s="94" t="str">
        <f t="shared" si="20"/>
        <v/>
      </c>
      <c r="AP46" s="132"/>
      <c r="AQ46" s="133" t="str">
        <f t="shared" si="19"/>
        <v/>
      </c>
      <c r="AR46" s="249"/>
      <c r="AT46" s="248" t="s">
        <v>54</v>
      </c>
      <c r="AU46" s="136" t="str">
        <f t="shared" si="18"/>
        <v/>
      </c>
      <c r="AV46" s="119"/>
      <c r="AW46" s="119"/>
      <c r="AX46" s="119"/>
    </row>
    <row r="47" spans="3:50" ht="25.5" customHeight="1" x14ac:dyDescent="0.55000000000000004">
      <c r="C47" s="182">
        <v>41</v>
      </c>
      <c r="D47" s="365"/>
      <c r="E47" s="366"/>
      <c r="F47" s="364"/>
      <c r="G47" s="371"/>
      <c r="H47" s="370"/>
      <c r="I47" s="114">
        <f t="shared" si="0"/>
        <v>0</v>
      </c>
      <c r="J47" s="114"/>
      <c r="K47" s="172" t="str">
        <f t="shared" si="1"/>
        <v/>
      </c>
      <c r="L47" s="173" t="str">
        <f t="shared" si="2"/>
        <v/>
      </c>
      <c r="M47" s="248" t="s">
        <v>53</v>
      </c>
      <c r="O47" s="174" t="str">
        <f t="shared" si="3"/>
        <v/>
      </c>
      <c r="P47" s="174" t="str">
        <f t="shared" si="12"/>
        <v/>
      </c>
      <c r="Q47" s="171" t="str">
        <f t="shared" si="13"/>
        <v/>
      </c>
      <c r="R47" s="248" t="s">
        <v>53</v>
      </c>
      <c r="U47" s="134" t="str">
        <f t="shared" si="14"/>
        <v/>
      </c>
      <c r="V47" s="248" t="s">
        <v>53</v>
      </c>
      <c r="W47" s="29"/>
      <c r="X47" s="29"/>
      <c r="Y47" s="29"/>
      <c r="Z47" s="29"/>
      <c r="AA47" s="129">
        <f t="shared" si="4"/>
        <v>0</v>
      </c>
      <c r="AB47" s="129">
        <f t="shared" si="5"/>
        <v>0</v>
      </c>
      <c r="AC47" s="129">
        <f t="shared" si="6"/>
        <v>0</v>
      </c>
      <c r="AD47" s="129">
        <f t="shared" si="7"/>
        <v>0</v>
      </c>
      <c r="AE47" s="189"/>
      <c r="AF47" s="189"/>
      <c r="AG47" s="135">
        <f t="shared" si="15"/>
        <v>0</v>
      </c>
      <c r="AH47" s="129"/>
      <c r="AI47" s="135">
        <f t="shared" si="16"/>
        <v>0</v>
      </c>
      <c r="AJ47" s="130">
        <f t="shared" si="8"/>
        <v>0</v>
      </c>
      <c r="AK47" s="130" t="str">
        <f t="shared" si="9"/>
        <v/>
      </c>
      <c r="AL47" s="130" t="str">
        <f t="shared" si="17"/>
        <v/>
      </c>
      <c r="AM47" s="119"/>
      <c r="AN47" s="119"/>
      <c r="AO47" s="94" t="str">
        <f t="shared" si="20"/>
        <v/>
      </c>
      <c r="AP47" s="132"/>
      <c r="AQ47" s="133" t="str">
        <f t="shared" si="19"/>
        <v/>
      </c>
      <c r="AR47" s="249"/>
      <c r="AT47" s="248" t="s">
        <v>54</v>
      </c>
      <c r="AU47" s="136" t="str">
        <f t="shared" si="18"/>
        <v/>
      </c>
      <c r="AV47" s="119"/>
      <c r="AW47" s="119"/>
      <c r="AX47" s="119"/>
    </row>
    <row r="48" spans="3:50" ht="25.5" customHeight="1" x14ac:dyDescent="0.55000000000000004">
      <c r="C48" s="182">
        <v>42</v>
      </c>
      <c r="D48" s="365"/>
      <c r="E48" s="366"/>
      <c r="F48" s="364"/>
      <c r="G48" s="371"/>
      <c r="H48" s="370"/>
      <c r="I48" s="114">
        <f t="shared" si="0"/>
        <v>0</v>
      </c>
      <c r="J48" s="114"/>
      <c r="K48" s="172" t="str">
        <f t="shared" si="1"/>
        <v/>
      </c>
      <c r="L48" s="173" t="str">
        <f t="shared" si="2"/>
        <v/>
      </c>
      <c r="M48" s="248" t="s">
        <v>53</v>
      </c>
      <c r="O48" s="174" t="str">
        <f t="shared" si="3"/>
        <v/>
      </c>
      <c r="P48" s="174" t="str">
        <f t="shared" si="12"/>
        <v/>
      </c>
      <c r="Q48" s="171" t="str">
        <f t="shared" si="13"/>
        <v/>
      </c>
      <c r="R48" s="248" t="s">
        <v>53</v>
      </c>
      <c r="U48" s="134" t="str">
        <f t="shared" si="14"/>
        <v/>
      </c>
      <c r="V48" s="248" t="s">
        <v>53</v>
      </c>
      <c r="W48" s="29"/>
      <c r="X48" s="29"/>
      <c r="Y48" s="29"/>
      <c r="Z48" s="29"/>
      <c r="AA48" s="129">
        <f t="shared" si="4"/>
        <v>0</v>
      </c>
      <c r="AB48" s="129">
        <f t="shared" si="5"/>
        <v>0</v>
      </c>
      <c r="AC48" s="129">
        <f t="shared" si="6"/>
        <v>0</v>
      </c>
      <c r="AD48" s="129">
        <f t="shared" si="7"/>
        <v>0</v>
      </c>
      <c r="AE48" s="189"/>
      <c r="AF48" s="189"/>
      <c r="AG48" s="135">
        <f t="shared" si="15"/>
        <v>0</v>
      </c>
      <c r="AH48" s="129"/>
      <c r="AI48" s="135">
        <f t="shared" si="16"/>
        <v>0</v>
      </c>
      <c r="AJ48" s="130">
        <f t="shared" si="8"/>
        <v>0</v>
      </c>
      <c r="AK48" s="130" t="str">
        <f t="shared" si="9"/>
        <v/>
      </c>
      <c r="AL48" s="130" t="str">
        <f t="shared" si="17"/>
        <v/>
      </c>
      <c r="AM48" s="119"/>
      <c r="AN48" s="119"/>
      <c r="AO48" s="94" t="str">
        <f t="shared" si="20"/>
        <v/>
      </c>
      <c r="AP48" s="132"/>
      <c r="AQ48" s="133" t="str">
        <f t="shared" si="19"/>
        <v/>
      </c>
      <c r="AR48" s="249"/>
      <c r="AT48" s="248" t="s">
        <v>54</v>
      </c>
      <c r="AU48" s="136" t="str">
        <f t="shared" si="18"/>
        <v/>
      </c>
      <c r="AV48" s="119"/>
      <c r="AW48" s="119"/>
      <c r="AX48" s="119"/>
    </row>
    <row r="49" spans="3:50" ht="25.5" customHeight="1" x14ac:dyDescent="0.55000000000000004">
      <c r="C49" s="182">
        <v>43</v>
      </c>
      <c r="D49" s="365"/>
      <c r="E49" s="366"/>
      <c r="F49" s="364"/>
      <c r="G49" s="371"/>
      <c r="H49" s="370"/>
      <c r="I49" s="114">
        <f t="shared" si="0"/>
        <v>0</v>
      </c>
      <c r="J49" s="114"/>
      <c r="K49" s="172" t="str">
        <f t="shared" si="1"/>
        <v/>
      </c>
      <c r="L49" s="173" t="str">
        <f t="shared" si="2"/>
        <v/>
      </c>
      <c r="M49" s="248" t="s">
        <v>53</v>
      </c>
      <c r="O49" s="174" t="str">
        <f t="shared" si="3"/>
        <v/>
      </c>
      <c r="P49" s="174" t="str">
        <f t="shared" si="12"/>
        <v/>
      </c>
      <c r="Q49" s="171" t="str">
        <f t="shared" si="13"/>
        <v/>
      </c>
      <c r="R49" s="248" t="s">
        <v>53</v>
      </c>
      <c r="U49" s="134" t="str">
        <f t="shared" si="14"/>
        <v/>
      </c>
      <c r="V49" s="248" t="s">
        <v>53</v>
      </c>
      <c r="W49" s="29"/>
      <c r="X49" s="29"/>
      <c r="Y49" s="29"/>
      <c r="Z49" s="29"/>
      <c r="AA49" s="129">
        <f t="shared" si="4"/>
        <v>0</v>
      </c>
      <c r="AB49" s="129">
        <f t="shared" si="5"/>
        <v>0</v>
      </c>
      <c r="AC49" s="129">
        <f t="shared" si="6"/>
        <v>0</v>
      </c>
      <c r="AD49" s="129">
        <f t="shared" si="7"/>
        <v>0</v>
      </c>
      <c r="AE49" s="189"/>
      <c r="AF49" s="189"/>
      <c r="AG49" s="135">
        <f t="shared" si="15"/>
        <v>0</v>
      </c>
      <c r="AH49" s="129"/>
      <c r="AI49" s="135">
        <f t="shared" si="16"/>
        <v>0</v>
      </c>
      <c r="AJ49" s="130">
        <f t="shared" si="8"/>
        <v>0</v>
      </c>
      <c r="AK49" s="130" t="str">
        <f t="shared" si="9"/>
        <v/>
      </c>
      <c r="AL49" s="130" t="str">
        <f t="shared" si="17"/>
        <v/>
      </c>
      <c r="AM49" s="119"/>
      <c r="AN49" s="119"/>
      <c r="AO49" s="94" t="str">
        <f t="shared" si="20"/>
        <v/>
      </c>
      <c r="AP49" s="132"/>
      <c r="AQ49" s="133" t="str">
        <f t="shared" si="19"/>
        <v/>
      </c>
      <c r="AR49" s="249"/>
      <c r="AT49" s="248" t="s">
        <v>54</v>
      </c>
      <c r="AU49" s="136" t="str">
        <f t="shared" si="18"/>
        <v/>
      </c>
      <c r="AV49" s="119"/>
      <c r="AW49" s="119"/>
      <c r="AX49" s="119"/>
    </row>
    <row r="50" spans="3:50" ht="25.5" customHeight="1" x14ac:dyDescent="0.55000000000000004">
      <c r="C50" s="182">
        <v>44</v>
      </c>
      <c r="D50" s="365"/>
      <c r="E50" s="366"/>
      <c r="F50" s="364"/>
      <c r="G50" s="371"/>
      <c r="H50" s="370"/>
      <c r="I50" s="114">
        <f t="shared" si="0"/>
        <v>0</v>
      </c>
      <c r="J50" s="114"/>
      <c r="K50" s="172" t="str">
        <f t="shared" si="1"/>
        <v/>
      </c>
      <c r="L50" s="173" t="str">
        <f t="shared" si="2"/>
        <v/>
      </c>
      <c r="M50" s="248" t="s">
        <v>53</v>
      </c>
      <c r="O50" s="174" t="str">
        <f t="shared" si="3"/>
        <v/>
      </c>
      <c r="P50" s="174" t="str">
        <f t="shared" si="12"/>
        <v/>
      </c>
      <c r="Q50" s="171" t="str">
        <f t="shared" si="13"/>
        <v/>
      </c>
      <c r="R50" s="248" t="s">
        <v>53</v>
      </c>
      <c r="U50" s="134" t="str">
        <f t="shared" si="14"/>
        <v/>
      </c>
      <c r="V50" s="248" t="s">
        <v>53</v>
      </c>
      <c r="W50" s="29"/>
      <c r="X50" s="29"/>
      <c r="Y50" s="29"/>
      <c r="Z50" s="29"/>
      <c r="AA50" s="129">
        <f t="shared" si="4"/>
        <v>0</v>
      </c>
      <c r="AB50" s="129">
        <f t="shared" si="5"/>
        <v>0</v>
      </c>
      <c r="AC50" s="129">
        <f t="shared" si="6"/>
        <v>0</v>
      </c>
      <c r="AD50" s="129">
        <f t="shared" si="7"/>
        <v>0</v>
      </c>
      <c r="AE50" s="189"/>
      <c r="AF50" s="189"/>
      <c r="AG50" s="135">
        <f t="shared" si="15"/>
        <v>0</v>
      </c>
      <c r="AH50" s="129"/>
      <c r="AI50" s="135">
        <f t="shared" si="16"/>
        <v>0</v>
      </c>
      <c r="AJ50" s="130">
        <f t="shared" si="8"/>
        <v>0</v>
      </c>
      <c r="AK50" s="130" t="str">
        <f t="shared" si="9"/>
        <v/>
      </c>
      <c r="AL50" s="130" t="str">
        <f t="shared" si="17"/>
        <v/>
      </c>
      <c r="AM50" s="119"/>
      <c r="AN50" s="119"/>
      <c r="AO50" s="94" t="str">
        <f t="shared" si="20"/>
        <v/>
      </c>
      <c r="AP50" s="132"/>
      <c r="AQ50" s="133" t="str">
        <f t="shared" si="19"/>
        <v/>
      </c>
      <c r="AR50" s="249"/>
      <c r="AT50" s="248" t="s">
        <v>54</v>
      </c>
      <c r="AU50" s="136" t="str">
        <f t="shared" si="18"/>
        <v/>
      </c>
      <c r="AV50" s="119"/>
      <c r="AW50" s="119"/>
      <c r="AX50" s="119"/>
    </row>
    <row r="51" spans="3:50" ht="25.5" customHeight="1" x14ac:dyDescent="0.55000000000000004">
      <c r="C51" s="182">
        <v>45</v>
      </c>
      <c r="D51" s="365"/>
      <c r="E51" s="366"/>
      <c r="F51" s="364"/>
      <c r="G51" s="371"/>
      <c r="H51" s="370"/>
      <c r="I51" s="114">
        <f t="shared" si="0"/>
        <v>0</v>
      </c>
      <c r="J51" s="114"/>
      <c r="K51" s="172" t="str">
        <f t="shared" si="1"/>
        <v/>
      </c>
      <c r="L51" s="173" t="str">
        <f t="shared" si="2"/>
        <v/>
      </c>
      <c r="M51" s="248" t="s">
        <v>53</v>
      </c>
      <c r="O51" s="174" t="str">
        <f t="shared" si="3"/>
        <v/>
      </c>
      <c r="P51" s="174" t="str">
        <f t="shared" si="12"/>
        <v/>
      </c>
      <c r="Q51" s="171" t="str">
        <f t="shared" si="13"/>
        <v/>
      </c>
      <c r="R51" s="248" t="s">
        <v>53</v>
      </c>
      <c r="U51" s="134" t="str">
        <f t="shared" si="14"/>
        <v/>
      </c>
      <c r="V51" s="248" t="s">
        <v>53</v>
      </c>
      <c r="W51" s="29"/>
      <c r="X51" s="29"/>
      <c r="Y51" s="29"/>
      <c r="Z51" s="29"/>
      <c r="AA51" s="129">
        <f t="shared" si="4"/>
        <v>0</v>
      </c>
      <c r="AB51" s="129">
        <f t="shared" si="5"/>
        <v>0</v>
      </c>
      <c r="AC51" s="129">
        <f t="shared" si="6"/>
        <v>0</v>
      </c>
      <c r="AD51" s="129">
        <f t="shared" si="7"/>
        <v>0</v>
      </c>
      <c r="AE51" s="189"/>
      <c r="AF51" s="189"/>
      <c r="AG51" s="135">
        <f t="shared" si="15"/>
        <v>0</v>
      </c>
      <c r="AH51" s="129"/>
      <c r="AI51" s="135">
        <f t="shared" si="16"/>
        <v>0</v>
      </c>
      <c r="AJ51" s="130">
        <f t="shared" si="8"/>
        <v>0</v>
      </c>
      <c r="AK51" s="130" t="str">
        <f t="shared" si="9"/>
        <v/>
      </c>
      <c r="AL51" s="130" t="str">
        <f t="shared" si="17"/>
        <v/>
      </c>
      <c r="AM51" s="119"/>
      <c r="AN51" s="119"/>
      <c r="AO51" s="94" t="str">
        <f t="shared" si="20"/>
        <v/>
      </c>
      <c r="AP51" s="132"/>
      <c r="AQ51" s="133" t="str">
        <f t="shared" si="19"/>
        <v/>
      </c>
      <c r="AR51" s="249"/>
      <c r="AT51" s="248" t="s">
        <v>54</v>
      </c>
      <c r="AU51" s="136" t="str">
        <f t="shared" si="18"/>
        <v/>
      </c>
      <c r="AV51" s="119"/>
      <c r="AW51" s="119"/>
      <c r="AX51" s="119"/>
    </row>
    <row r="52" spans="3:50" ht="25.5" customHeight="1" x14ac:dyDescent="0.55000000000000004">
      <c r="C52" s="182">
        <v>46</v>
      </c>
      <c r="D52" s="365"/>
      <c r="E52" s="366"/>
      <c r="F52" s="364"/>
      <c r="G52" s="371"/>
      <c r="H52" s="370"/>
      <c r="I52" s="114">
        <f t="shared" si="0"/>
        <v>0</v>
      </c>
      <c r="J52" s="114"/>
      <c r="K52" s="172" t="str">
        <f t="shared" si="1"/>
        <v/>
      </c>
      <c r="L52" s="173" t="str">
        <f t="shared" si="2"/>
        <v/>
      </c>
      <c r="M52" s="248" t="s">
        <v>53</v>
      </c>
      <c r="O52" s="174" t="str">
        <f t="shared" si="3"/>
        <v/>
      </c>
      <c r="P52" s="174" t="str">
        <f t="shared" si="12"/>
        <v/>
      </c>
      <c r="Q52" s="171" t="str">
        <f t="shared" si="13"/>
        <v/>
      </c>
      <c r="R52" s="248" t="s">
        <v>53</v>
      </c>
      <c r="U52" s="134" t="str">
        <f t="shared" si="14"/>
        <v/>
      </c>
      <c r="V52" s="248" t="s">
        <v>53</v>
      </c>
      <c r="W52" s="29"/>
      <c r="X52" s="29"/>
      <c r="Y52" s="29"/>
      <c r="Z52" s="29"/>
      <c r="AA52" s="129">
        <f t="shared" si="4"/>
        <v>0</v>
      </c>
      <c r="AB52" s="129">
        <f t="shared" si="5"/>
        <v>0</v>
      </c>
      <c r="AC52" s="129">
        <f t="shared" si="6"/>
        <v>0</v>
      </c>
      <c r="AD52" s="129">
        <f t="shared" si="7"/>
        <v>0</v>
      </c>
      <c r="AE52" s="189"/>
      <c r="AF52" s="189"/>
      <c r="AG52" s="135">
        <f t="shared" si="15"/>
        <v>0</v>
      </c>
      <c r="AH52" s="129"/>
      <c r="AI52" s="135">
        <f t="shared" si="16"/>
        <v>0</v>
      </c>
      <c r="AJ52" s="130">
        <f t="shared" si="8"/>
        <v>0</v>
      </c>
      <c r="AK52" s="130" t="str">
        <f t="shared" si="9"/>
        <v/>
      </c>
      <c r="AL52" s="130" t="str">
        <f t="shared" si="17"/>
        <v/>
      </c>
      <c r="AM52" s="119"/>
      <c r="AN52" s="119"/>
      <c r="AO52" s="94" t="str">
        <f t="shared" si="20"/>
        <v/>
      </c>
      <c r="AP52" s="132"/>
      <c r="AQ52" s="133" t="str">
        <f t="shared" si="19"/>
        <v/>
      </c>
      <c r="AR52" s="249"/>
      <c r="AT52" s="248" t="s">
        <v>54</v>
      </c>
      <c r="AU52" s="136" t="str">
        <f t="shared" si="18"/>
        <v/>
      </c>
      <c r="AV52" s="119"/>
      <c r="AW52" s="119"/>
      <c r="AX52" s="119"/>
    </row>
    <row r="53" spans="3:50" ht="25.5" customHeight="1" x14ac:dyDescent="0.55000000000000004">
      <c r="C53" s="182">
        <v>47</v>
      </c>
      <c r="D53" s="365"/>
      <c r="E53" s="366"/>
      <c r="F53" s="364"/>
      <c r="G53" s="371"/>
      <c r="H53" s="370"/>
      <c r="I53" s="114">
        <f t="shared" si="0"/>
        <v>0</v>
      </c>
      <c r="J53" s="114"/>
      <c r="K53" s="172" t="str">
        <f t="shared" si="1"/>
        <v/>
      </c>
      <c r="L53" s="173" t="str">
        <f t="shared" si="2"/>
        <v/>
      </c>
      <c r="M53" s="248" t="s">
        <v>53</v>
      </c>
      <c r="O53" s="174" t="str">
        <f t="shared" si="3"/>
        <v/>
      </c>
      <c r="P53" s="174" t="str">
        <f t="shared" si="12"/>
        <v/>
      </c>
      <c r="Q53" s="171" t="str">
        <f t="shared" si="13"/>
        <v/>
      </c>
      <c r="R53" s="248" t="s">
        <v>53</v>
      </c>
      <c r="U53" s="134" t="str">
        <f t="shared" si="14"/>
        <v/>
      </c>
      <c r="V53" s="248" t="s">
        <v>53</v>
      </c>
      <c r="W53" s="29"/>
      <c r="X53" s="29"/>
      <c r="Y53" s="29"/>
      <c r="Z53" s="29"/>
      <c r="AA53" s="129">
        <f t="shared" si="4"/>
        <v>0</v>
      </c>
      <c r="AB53" s="129">
        <f t="shared" si="5"/>
        <v>0</v>
      </c>
      <c r="AC53" s="129">
        <f t="shared" si="6"/>
        <v>0</v>
      </c>
      <c r="AD53" s="129">
        <f t="shared" si="7"/>
        <v>0</v>
      </c>
      <c r="AE53" s="189"/>
      <c r="AF53" s="189"/>
      <c r="AG53" s="135">
        <f t="shared" si="15"/>
        <v>0</v>
      </c>
      <c r="AH53" s="129"/>
      <c r="AI53" s="135">
        <f t="shared" si="16"/>
        <v>0</v>
      </c>
      <c r="AJ53" s="130">
        <f t="shared" si="8"/>
        <v>0</v>
      </c>
      <c r="AK53" s="130" t="str">
        <f t="shared" si="9"/>
        <v/>
      </c>
      <c r="AL53" s="130" t="str">
        <f t="shared" si="17"/>
        <v/>
      </c>
      <c r="AM53" s="119"/>
      <c r="AN53" s="119"/>
      <c r="AO53" s="94" t="str">
        <f t="shared" si="20"/>
        <v/>
      </c>
      <c r="AP53" s="132"/>
      <c r="AQ53" s="133" t="str">
        <f t="shared" si="19"/>
        <v/>
      </c>
      <c r="AR53" s="249"/>
      <c r="AT53" s="248" t="s">
        <v>54</v>
      </c>
      <c r="AU53" s="136" t="str">
        <f t="shared" si="18"/>
        <v/>
      </c>
      <c r="AV53" s="119"/>
      <c r="AW53" s="119"/>
      <c r="AX53" s="119"/>
    </row>
    <row r="54" spans="3:50" ht="25.5" customHeight="1" x14ac:dyDescent="0.55000000000000004">
      <c r="C54" s="182">
        <v>48</v>
      </c>
      <c r="D54" s="365"/>
      <c r="E54" s="366"/>
      <c r="F54" s="364"/>
      <c r="G54" s="371"/>
      <c r="H54" s="370"/>
      <c r="I54" s="114">
        <f t="shared" si="0"/>
        <v>0</v>
      </c>
      <c r="J54" s="114"/>
      <c r="K54" s="172" t="str">
        <f t="shared" si="1"/>
        <v/>
      </c>
      <c r="L54" s="173" t="str">
        <f t="shared" si="2"/>
        <v/>
      </c>
      <c r="M54" s="248" t="s">
        <v>53</v>
      </c>
      <c r="O54" s="174" t="str">
        <f t="shared" si="3"/>
        <v/>
      </c>
      <c r="P54" s="174" t="str">
        <f t="shared" si="12"/>
        <v/>
      </c>
      <c r="Q54" s="171" t="str">
        <f t="shared" si="13"/>
        <v/>
      </c>
      <c r="R54" s="248" t="s">
        <v>53</v>
      </c>
      <c r="U54" s="134" t="str">
        <f t="shared" si="14"/>
        <v/>
      </c>
      <c r="V54" s="248" t="s">
        <v>53</v>
      </c>
      <c r="W54" s="29"/>
      <c r="X54" s="29"/>
      <c r="Y54" s="29"/>
      <c r="Z54" s="29"/>
      <c r="AA54" s="129">
        <f t="shared" si="4"/>
        <v>0</v>
      </c>
      <c r="AB54" s="129">
        <f t="shared" si="5"/>
        <v>0</v>
      </c>
      <c r="AC54" s="129">
        <f t="shared" si="6"/>
        <v>0</v>
      </c>
      <c r="AD54" s="129">
        <f t="shared" si="7"/>
        <v>0</v>
      </c>
      <c r="AE54" s="189"/>
      <c r="AF54" s="189"/>
      <c r="AG54" s="135">
        <f t="shared" si="15"/>
        <v>0</v>
      </c>
      <c r="AH54" s="129"/>
      <c r="AI54" s="135">
        <f t="shared" si="16"/>
        <v>0</v>
      </c>
      <c r="AJ54" s="130">
        <f t="shared" si="8"/>
        <v>0</v>
      </c>
      <c r="AK54" s="130" t="str">
        <f t="shared" si="9"/>
        <v/>
      </c>
      <c r="AL54" s="130" t="str">
        <f t="shared" si="17"/>
        <v/>
      </c>
      <c r="AM54" s="119"/>
      <c r="AN54" s="119"/>
      <c r="AO54" s="94" t="str">
        <f t="shared" si="20"/>
        <v/>
      </c>
      <c r="AP54" s="132"/>
      <c r="AQ54" s="133" t="str">
        <f t="shared" si="19"/>
        <v/>
      </c>
      <c r="AR54" s="249"/>
      <c r="AT54" s="248" t="s">
        <v>54</v>
      </c>
      <c r="AU54" s="136" t="str">
        <f t="shared" si="18"/>
        <v/>
      </c>
      <c r="AV54" s="119"/>
      <c r="AW54" s="119"/>
      <c r="AX54" s="119"/>
    </row>
    <row r="55" spans="3:50" ht="25.5" customHeight="1" x14ac:dyDescent="0.55000000000000004">
      <c r="C55" s="182">
        <v>49</v>
      </c>
      <c r="D55" s="365"/>
      <c r="E55" s="366"/>
      <c r="F55" s="364"/>
      <c r="G55" s="371"/>
      <c r="H55" s="370"/>
      <c r="I55" s="114">
        <f t="shared" si="0"/>
        <v>0</v>
      </c>
      <c r="J55" s="114"/>
      <c r="K55" s="172" t="str">
        <f t="shared" si="1"/>
        <v/>
      </c>
      <c r="L55" s="173" t="str">
        <f t="shared" si="2"/>
        <v/>
      </c>
      <c r="M55" s="248" t="s">
        <v>53</v>
      </c>
      <c r="O55" s="174" t="str">
        <f t="shared" si="3"/>
        <v/>
      </c>
      <c r="P55" s="174" t="str">
        <f t="shared" si="12"/>
        <v/>
      </c>
      <c r="Q55" s="171" t="str">
        <f t="shared" si="13"/>
        <v/>
      </c>
      <c r="R55" s="248" t="s">
        <v>53</v>
      </c>
      <c r="U55" s="134" t="str">
        <f t="shared" si="14"/>
        <v/>
      </c>
      <c r="V55" s="248" t="s">
        <v>53</v>
      </c>
      <c r="W55" s="29"/>
      <c r="X55" s="29"/>
      <c r="Y55" s="29"/>
      <c r="Z55" s="29"/>
      <c r="AA55" s="129">
        <f t="shared" si="4"/>
        <v>0</v>
      </c>
      <c r="AB55" s="129">
        <f t="shared" si="5"/>
        <v>0</v>
      </c>
      <c r="AC55" s="129">
        <f t="shared" si="6"/>
        <v>0</v>
      </c>
      <c r="AD55" s="129">
        <f t="shared" si="7"/>
        <v>0</v>
      </c>
      <c r="AE55" s="189"/>
      <c r="AF55" s="189"/>
      <c r="AG55" s="135">
        <f t="shared" si="15"/>
        <v>0</v>
      </c>
      <c r="AH55" s="129"/>
      <c r="AI55" s="135">
        <f t="shared" si="16"/>
        <v>0</v>
      </c>
      <c r="AJ55" s="130">
        <f t="shared" si="8"/>
        <v>0</v>
      </c>
      <c r="AK55" s="130" t="str">
        <f t="shared" si="9"/>
        <v/>
      </c>
      <c r="AL55" s="130" t="str">
        <f t="shared" si="17"/>
        <v/>
      </c>
      <c r="AM55" s="119"/>
      <c r="AN55" s="119"/>
      <c r="AO55" s="94" t="str">
        <f t="shared" si="20"/>
        <v/>
      </c>
      <c r="AP55" s="132"/>
      <c r="AQ55" s="133" t="str">
        <f t="shared" si="19"/>
        <v/>
      </c>
      <c r="AR55" s="249"/>
      <c r="AT55" s="248" t="s">
        <v>54</v>
      </c>
      <c r="AU55" s="136" t="str">
        <f t="shared" si="18"/>
        <v/>
      </c>
      <c r="AV55" s="119"/>
      <c r="AW55" s="119"/>
      <c r="AX55" s="119"/>
    </row>
    <row r="56" spans="3:50" ht="25.5" customHeight="1" x14ac:dyDescent="0.55000000000000004">
      <c r="C56" s="182">
        <v>50</v>
      </c>
      <c r="D56" s="365"/>
      <c r="E56" s="366"/>
      <c r="F56" s="364"/>
      <c r="G56" s="371"/>
      <c r="H56" s="370"/>
      <c r="I56" s="114">
        <f t="shared" si="0"/>
        <v>0</v>
      </c>
      <c r="J56" s="114"/>
      <c r="K56" s="172" t="str">
        <f t="shared" si="1"/>
        <v/>
      </c>
      <c r="L56" s="173" t="str">
        <f t="shared" si="2"/>
        <v/>
      </c>
      <c r="M56" s="248" t="s">
        <v>53</v>
      </c>
      <c r="O56" s="174" t="str">
        <f t="shared" si="3"/>
        <v/>
      </c>
      <c r="P56" s="174" t="str">
        <f t="shared" si="12"/>
        <v/>
      </c>
      <c r="Q56" s="171" t="str">
        <f t="shared" si="13"/>
        <v/>
      </c>
      <c r="R56" s="248" t="s">
        <v>53</v>
      </c>
      <c r="U56" s="134" t="str">
        <f t="shared" si="14"/>
        <v/>
      </c>
      <c r="V56" s="248" t="s">
        <v>53</v>
      </c>
      <c r="W56" s="29"/>
      <c r="X56" s="29"/>
      <c r="Y56" s="29"/>
      <c r="Z56" s="29"/>
      <c r="AA56" s="129">
        <f t="shared" si="4"/>
        <v>0</v>
      </c>
      <c r="AB56" s="129">
        <f t="shared" si="5"/>
        <v>0</v>
      </c>
      <c r="AC56" s="129">
        <f t="shared" si="6"/>
        <v>0</v>
      </c>
      <c r="AD56" s="129">
        <f t="shared" si="7"/>
        <v>0</v>
      </c>
      <c r="AE56" s="189"/>
      <c r="AF56" s="189"/>
      <c r="AG56" s="135">
        <f t="shared" si="15"/>
        <v>0</v>
      </c>
      <c r="AH56" s="129"/>
      <c r="AI56" s="135">
        <f t="shared" si="16"/>
        <v>0</v>
      </c>
      <c r="AJ56" s="130">
        <f t="shared" si="8"/>
        <v>0</v>
      </c>
      <c r="AK56" s="130" t="str">
        <f t="shared" si="9"/>
        <v/>
      </c>
      <c r="AL56" s="130" t="str">
        <f t="shared" si="17"/>
        <v/>
      </c>
      <c r="AM56" s="119"/>
      <c r="AN56" s="119"/>
      <c r="AO56" s="94" t="str">
        <f t="shared" si="20"/>
        <v/>
      </c>
      <c r="AP56" s="132"/>
      <c r="AQ56" s="133" t="str">
        <f t="shared" si="19"/>
        <v/>
      </c>
      <c r="AR56" s="249"/>
      <c r="AT56" s="248" t="s">
        <v>54</v>
      </c>
      <c r="AU56" s="136" t="str">
        <f t="shared" si="18"/>
        <v/>
      </c>
      <c r="AV56" s="119"/>
      <c r="AW56" s="119"/>
      <c r="AX56" s="119"/>
    </row>
    <row r="57" spans="3:50" ht="25.5" customHeight="1" x14ac:dyDescent="0.55000000000000004">
      <c r="C57" s="182">
        <v>51</v>
      </c>
      <c r="D57" s="365"/>
      <c r="E57" s="366"/>
      <c r="F57" s="364"/>
      <c r="G57" s="371"/>
      <c r="H57" s="370"/>
      <c r="I57" s="114">
        <f t="shared" si="0"/>
        <v>0</v>
      </c>
      <c r="J57" s="114"/>
      <c r="K57" s="172" t="str">
        <f t="shared" si="1"/>
        <v/>
      </c>
      <c r="L57" s="173" t="str">
        <f t="shared" si="2"/>
        <v/>
      </c>
      <c r="M57" s="248" t="s">
        <v>53</v>
      </c>
      <c r="O57" s="174" t="str">
        <f t="shared" si="3"/>
        <v/>
      </c>
      <c r="P57" s="174" t="str">
        <f t="shared" si="12"/>
        <v/>
      </c>
      <c r="Q57" s="171" t="str">
        <f t="shared" si="13"/>
        <v/>
      </c>
      <c r="R57" s="248" t="s">
        <v>53</v>
      </c>
      <c r="U57" s="134" t="str">
        <f t="shared" si="14"/>
        <v/>
      </c>
      <c r="V57" s="248" t="s">
        <v>53</v>
      </c>
      <c r="W57" s="29"/>
      <c r="X57" s="29"/>
      <c r="Y57" s="29"/>
      <c r="Z57" s="29"/>
      <c r="AA57" s="129">
        <f t="shared" si="4"/>
        <v>0</v>
      </c>
      <c r="AB57" s="129">
        <f t="shared" si="5"/>
        <v>0</v>
      </c>
      <c r="AC57" s="129">
        <f t="shared" si="6"/>
        <v>0</v>
      </c>
      <c r="AD57" s="129">
        <f t="shared" si="7"/>
        <v>0</v>
      </c>
      <c r="AE57" s="189"/>
      <c r="AF57" s="189"/>
      <c r="AG57" s="135">
        <f t="shared" si="15"/>
        <v>0</v>
      </c>
      <c r="AH57" s="129"/>
      <c r="AI57" s="135">
        <f t="shared" si="16"/>
        <v>0</v>
      </c>
      <c r="AJ57" s="130">
        <f t="shared" si="8"/>
        <v>0</v>
      </c>
      <c r="AK57" s="130" t="str">
        <f t="shared" si="9"/>
        <v/>
      </c>
      <c r="AL57" s="130" t="str">
        <f t="shared" si="17"/>
        <v/>
      </c>
      <c r="AM57" s="119"/>
      <c r="AN57" s="119"/>
      <c r="AO57" s="94" t="str">
        <f t="shared" si="20"/>
        <v/>
      </c>
      <c r="AP57" s="132"/>
      <c r="AQ57" s="133" t="str">
        <f t="shared" si="19"/>
        <v/>
      </c>
      <c r="AR57" s="249"/>
      <c r="AT57" s="248" t="s">
        <v>54</v>
      </c>
      <c r="AU57" s="136" t="str">
        <f t="shared" si="18"/>
        <v/>
      </c>
      <c r="AV57" s="119"/>
      <c r="AW57" s="119"/>
      <c r="AX57" s="119"/>
    </row>
    <row r="58" spans="3:50" ht="25.5" customHeight="1" x14ac:dyDescent="0.55000000000000004">
      <c r="C58" s="182">
        <v>52</v>
      </c>
      <c r="D58" s="365"/>
      <c r="E58" s="366"/>
      <c r="F58" s="364"/>
      <c r="G58" s="371"/>
      <c r="H58" s="370"/>
      <c r="I58" s="114">
        <f t="shared" si="0"/>
        <v>0</v>
      </c>
      <c r="J58" s="114"/>
      <c r="K58" s="172" t="str">
        <f t="shared" si="1"/>
        <v/>
      </c>
      <c r="L58" s="173" t="str">
        <f t="shared" si="2"/>
        <v/>
      </c>
      <c r="M58" s="248" t="s">
        <v>53</v>
      </c>
      <c r="O58" s="174" t="str">
        <f t="shared" si="3"/>
        <v/>
      </c>
      <c r="P58" s="174" t="str">
        <f t="shared" si="12"/>
        <v/>
      </c>
      <c r="Q58" s="171" t="str">
        <f t="shared" si="13"/>
        <v/>
      </c>
      <c r="R58" s="248" t="s">
        <v>53</v>
      </c>
      <c r="U58" s="134" t="str">
        <f t="shared" si="14"/>
        <v/>
      </c>
      <c r="V58" s="248" t="s">
        <v>53</v>
      </c>
      <c r="W58" s="29"/>
      <c r="X58" s="29"/>
      <c r="Y58" s="29"/>
      <c r="Z58" s="29"/>
      <c r="AA58" s="129">
        <f t="shared" si="4"/>
        <v>0</v>
      </c>
      <c r="AB58" s="129">
        <f t="shared" si="5"/>
        <v>0</v>
      </c>
      <c r="AC58" s="129">
        <f t="shared" si="6"/>
        <v>0</v>
      </c>
      <c r="AD58" s="129">
        <f t="shared" si="7"/>
        <v>0</v>
      </c>
      <c r="AE58" s="189"/>
      <c r="AF58" s="189"/>
      <c r="AG58" s="135">
        <f t="shared" si="15"/>
        <v>0</v>
      </c>
      <c r="AH58" s="129"/>
      <c r="AI58" s="135">
        <f t="shared" si="16"/>
        <v>0</v>
      </c>
      <c r="AJ58" s="130">
        <f t="shared" si="8"/>
        <v>0</v>
      </c>
      <c r="AK58" s="130" t="str">
        <f t="shared" si="9"/>
        <v/>
      </c>
      <c r="AL58" s="130" t="str">
        <f t="shared" si="17"/>
        <v/>
      </c>
      <c r="AM58" s="119"/>
      <c r="AN58" s="119"/>
      <c r="AO58" s="94" t="str">
        <f t="shared" si="20"/>
        <v/>
      </c>
      <c r="AP58" s="132"/>
      <c r="AQ58" s="133" t="str">
        <f t="shared" si="19"/>
        <v/>
      </c>
      <c r="AR58" s="249"/>
      <c r="AT58" s="248" t="s">
        <v>54</v>
      </c>
      <c r="AU58" s="136" t="str">
        <f t="shared" si="18"/>
        <v/>
      </c>
      <c r="AV58" s="119"/>
      <c r="AW58" s="119"/>
      <c r="AX58" s="119"/>
    </row>
    <row r="59" spans="3:50" ht="25.5" customHeight="1" x14ac:dyDescent="0.55000000000000004">
      <c r="C59" s="182">
        <v>53</v>
      </c>
      <c r="D59" s="365"/>
      <c r="E59" s="366"/>
      <c r="F59" s="364"/>
      <c r="G59" s="371"/>
      <c r="H59" s="370"/>
      <c r="I59" s="114">
        <f t="shared" si="0"/>
        <v>0</v>
      </c>
      <c r="J59" s="114"/>
      <c r="K59" s="172" t="str">
        <f t="shared" si="1"/>
        <v/>
      </c>
      <c r="L59" s="173" t="str">
        <f t="shared" si="2"/>
        <v/>
      </c>
      <c r="M59" s="248" t="s">
        <v>53</v>
      </c>
      <c r="O59" s="174" t="str">
        <f t="shared" si="3"/>
        <v/>
      </c>
      <c r="P59" s="174" t="str">
        <f t="shared" si="12"/>
        <v/>
      </c>
      <c r="Q59" s="171" t="str">
        <f t="shared" si="13"/>
        <v/>
      </c>
      <c r="R59" s="248" t="s">
        <v>53</v>
      </c>
      <c r="U59" s="134" t="str">
        <f t="shared" si="14"/>
        <v/>
      </c>
      <c r="V59" s="248" t="s">
        <v>53</v>
      </c>
      <c r="W59" s="29"/>
      <c r="X59" s="29"/>
      <c r="Y59" s="29"/>
      <c r="Z59" s="29"/>
      <c r="AA59" s="129">
        <f t="shared" si="4"/>
        <v>0</v>
      </c>
      <c r="AB59" s="129">
        <f t="shared" si="5"/>
        <v>0</v>
      </c>
      <c r="AC59" s="129">
        <f t="shared" si="6"/>
        <v>0</v>
      </c>
      <c r="AD59" s="129">
        <f t="shared" si="7"/>
        <v>0</v>
      </c>
      <c r="AE59" s="189"/>
      <c r="AF59" s="189"/>
      <c r="AG59" s="135">
        <f t="shared" si="15"/>
        <v>0</v>
      </c>
      <c r="AH59" s="129"/>
      <c r="AI59" s="135">
        <f t="shared" si="16"/>
        <v>0</v>
      </c>
      <c r="AJ59" s="130">
        <f t="shared" si="8"/>
        <v>0</v>
      </c>
      <c r="AK59" s="130" t="str">
        <f t="shared" si="9"/>
        <v/>
      </c>
      <c r="AL59" s="130" t="str">
        <f t="shared" si="17"/>
        <v/>
      </c>
      <c r="AM59" s="119"/>
      <c r="AN59" s="119"/>
      <c r="AO59" s="94" t="str">
        <f t="shared" si="20"/>
        <v/>
      </c>
      <c r="AP59" s="132"/>
      <c r="AQ59" s="133" t="str">
        <f t="shared" si="19"/>
        <v/>
      </c>
      <c r="AR59" s="249"/>
      <c r="AT59" s="248" t="s">
        <v>54</v>
      </c>
      <c r="AU59" s="136" t="str">
        <f t="shared" si="18"/>
        <v/>
      </c>
      <c r="AV59" s="119"/>
      <c r="AW59" s="119"/>
      <c r="AX59" s="119"/>
    </row>
    <row r="60" spans="3:50" ht="25.5" customHeight="1" x14ac:dyDescent="0.55000000000000004">
      <c r="C60" s="182">
        <v>54</v>
      </c>
      <c r="D60" s="365"/>
      <c r="E60" s="366"/>
      <c r="F60" s="364"/>
      <c r="G60" s="371"/>
      <c r="H60" s="370"/>
      <c r="I60" s="114">
        <f t="shared" si="0"/>
        <v>0</v>
      </c>
      <c r="J60" s="114"/>
      <c r="K60" s="172" t="str">
        <f t="shared" si="1"/>
        <v/>
      </c>
      <c r="L60" s="173" t="str">
        <f t="shared" si="2"/>
        <v/>
      </c>
      <c r="M60" s="248" t="s">
        <v>53</v>
      </c>
      <c r="O60" s="174" t="str">
        <f t="shared" si="3"/>
        <v/>
      </c>
      <c r="P60" s="174" t="str">
        <f t="shared" si="12"/>
        <v/>
      </c>
      <c r="Q60" s="171" t="str">
        <f t="shared" si="13"/>
        <v/>
      </c>
      <c r="R60" s="248" t="s">
        <v>53</v>
      </c>
      <c r="U60" s="134" t="str">
        <f t="shared" si="14"/>
        <v/>
      </c>
      <c r="V60" s="248" t="s">
        <v>53</v>
      </c>
      <c r="W60" s="29"/>
      <c r="X60" s="29"/>
      <c r="Y60" s="29"/>
      <c r="Z60" s="29"/>
      <c r="AA60" s="129">
        <f t="shared" si="4"/>
        <v>0</v>
      </c>
      <c r="AB60" s="129">
        <f t="shared" si="5"/>
        <v>0</v>
      </c>
      <c r="AC60" s="129">
        <f t="shared" si="6"/>
        <v>0</v>
      </c>
      <c r="AD60" s="129">
        <f t="shared" si="7"/>
        <v>0</v>
      </c>
      <c r="AE60" s="189"/>
      <c r="AF60" s="189"/>
      <c r="AG60" s="135">
        <f t="shared" si="15"/>
        <v>0</v>
      </c>
      <c r="AH60" s="129"/>
      <c r="AI60" s="135">
        <f t="shared" si="16"/>
        <v>0</v>
      </c>
      <c r="AJ60" s="130">
        <f t="shared" si="8"/>
        <v>0</v>
      </c>
      <c r="AK60" s="130" t="str">
        <f t="shared" si="9"/>
        <v/>
      </c>
      <c r="AL60" s="130" t="str">
        <f t="shared" si="17"/>
        <v/>
      </c>
      <c r="AM60" s="119"/>
      <c r="AN60" s="119"/>
      <c r="AO60" s="94" t="str">
        <f t="shared" si="20"/>
        <v/>
      </c>
      <c r="AP60" s="132"/>
      <c r="AQ60" s="133" t="str">
        <f t="shared" si="19"/>
        <v/>
      </c>
      <c r="AR60" s="249"/>
      <c r="AT60" s="248" t="s">
        <v>54</v>
      </c>
      <c r="AU60" s="136" t="str">
        <f t="shared" si="18"/>
        <v/>
      </c>
      <c r="AV60" s="119"/>
      <c r="AW60" s="119"/>
      <c r="AX60" s="119"/>
    </row>
    <row r="61" spans="3:50" ht="25.5" customHeight="1" x14ac:dyDescent="0.55000000000000004">
      <c r="C61" s="182">
        <v>55</v>
      </c>
      <c r="D61" s="365"/>
      <c r="E61" s="366"/>
      <c r="F61" s="364"/>
      <c r="G61" s="371"/>
      <c r="H61" s="370"/>
      <c r="I61" s="114">
        <f t="shared" si="0"/>
        <v>0</v>
      </c>
      <c r="J61" s="114"/>
      <c r="K61" s="172" t="str">
        <f t="shared" si="1"/>
        <v/>
      </c>
      <c r="L61" s="173" t="str">
        <f t="shared" si="2"/>
        <v/>
      </c>
      <c r="M61" s="248" t="s">
        <v>53</v>
      </c>
      <c r="O61" s="174" t="str">
        <f t="shared" si="3"/>
        <v/>
      </c>
      <c r="P61" s="174" t="str">
        <f t="shared" si="12"/>
        <v/>
      </c>
      <c r="Q61" s="171" t="str">
        <f t="shared" si="13"/>
        <v/>
      </c>
      <c r="R61" s="248" t="s">
        <v>53</v>
      </c>
      <c r="U61" s="134" t="str">
        <f t="shared" si="14"/>
        <v/>
      </c>
      <c r="V61" s="248" t="s">
        <v>53</v>
      </c>
      <c r="W61" s="29"/>
      <c r="X61" s="29"/>
      <c r="Y61" s="29"/>
      <c r="Z61" s="29"/>
      <c r="AA61" s="129">
        <f t="shared" si="4"/>
        <v>0</v>
      </c>
      <c r="AB61" s="129">
        <f t="shared" si="5"/>
        <v>0</v>
      </c>
      <c r="AC61" s="129">
        <f t="shared" si="6"/>
        <v>0</v>
      </c>
      <c r="AD61" s="129">
        <f t="shared" si="7"/>
        <v>0</v>
      </c>
      <c r="AE61" s="189"/>
      <c r="AF61" s="189"/>
      <c r="AG61" s="135">
        <f t="shared" si="15"/>
        <v>0</v>
      </c>
      <c r="AH61" s="129"/>
      <c r="AI61" s="135">
        <f t="shared" si="16"/>
        <v>0</v>
      </c>
      <c r="AJ61" s="130">
        <f t="shared" si="8"/>
        <v>0</v>
      </c>
      <c r="AK61" s="130" t="str">
        <f t="shared" si="9"/>
        <v/>
      </c>
      <c r="AL61" s="130" t="str">
        <f t="shared" si="17"/>
        <v/>
      </c>
      <c r="AM61" s="119"/>
      <c r="AN61" s="119"/>
      <c r="AO61" s="94" t="str">
        <f t="shared" si="20"/>
        <v/>
      </c>
      <c r="AP61" s="132"/>
      <c r="AQ61" s="133" t="str">
        <f t="shared" si="19"/>
        <v/>
      </c>
      <c r="AR61" s="249"/>
      <c r="AT61" s="248" t="s">
        <v>54</v>
      </c>
      <c r="AU61" s="136" t="str">
        <f t="shared" si="18"/>
        <v/>
      </c>
      <c r="AV61" s="119"/>
      <c r="AW61" s="119"/>
      <c r="AX61" s="119"/>
    </row>
    <row r="62" spans="3:50" ht="25.5" customHeight="1" x14ac:dyDescent="0.55000000000000004">
      <c r="C62" s="182">
        <v>56</v>
      </c>
      <c r="D62" s="365"/>
      <c r="E62" s="366"/>
      <c r="F62" s="364"/>
      <c r="G62" s="371"/>
      <c r="H62" s="370"/>
      <c r="I62" s="114">
        <f t="shared" si="0"/>
        <v>0</v>
      </c>
      <c r="J62" s="114"/>
      <c r="K62" s="172" t="str">
        <f t="shared" si="1"/>
        <v/>
      </c>
      <c r="L62" s="173" t="str">
        <f t="shared" si="2"/>
        <v/>
      </c>
      <c r="M62" s="248" t="s">
        <v>53</v>
      </c>
      <c r="O62" s="174" t="str">
        <f t="shared" si="3"/>
        <v/>
      </c>
      <c r="P62" s="174" t="str">
        <f t="shared" si="12"/>
        <v/>
      </c>
      <c r="Q62" s="171" t="str">
        <f t="shared" si="13"/>
        <v/>
      </c>
      <c r="R62" s="248" t="s">
        <v>53</v>
      </c>
      <c r="U62" s="134" t="str">
        <f t="shared" si="14"/>
        <v/>
      </c>
      <c r="V62" s="248" t="s">
        <v>53</v>
      </c>
      <c r="W62" s="29"/>
      <c r="X62" s="29"/>
      <c r="Y62" s="29"/>
      <c r="Z62" s="29"/>
      <c r="AA62" s="129">
        <f t="shared" si="4"/>
        <v>0</v>
      </c>
      <c r="AB62" s="129">
        <f t="shared" si="5"/>
        <v>0</v>
      </c>
      <c r="AC62" s="129">
        <f t="shared" si="6"/>
        <v>0</v>
      </c>
      <c r="AD62" s="129">
        <f t="shared" si="7"/>
        <v>0</v>
      </c>
      <c r="AE62" s="189"/>
      <c r="AF62" s="189"/>
      <c r="AG62" s="135">
        <f t="shared" si="15"/>
        <v>0</v>
      </c>
      <c r="AH62" s="129"/>
      <c r="AI62" s="135">
        <f t="shared" si="16"/>
        <v>0</v>
      </c>
      <c r="AJ62" s="130">
        <f t="shared" si="8"/>
        <v>0</v>
      </c>
      <c r="AK62" s="130" t="str">
        <f t="shared" si="9"/>
        <v/>
      </c>
      <c r="AL62" s="130" t="str">
        <f t="shared" si="17"/>
        <v/>
      </c>
      <c r="AM62" s="119"/>
      <c r="AN62" s="119"/>
      <c r="AO62" s="94" t="str">
        <f t="shared" si="20"/>
        <v/>
      </c>
      <c r="AP62" s="132"/>
      <c r="AQ62" s="133" t="str">
        <f t="shared" si="19"/>
        <v/>
      </c>
      <c r="AR62" s="249"/>
      <c r="AT62" s="248" t="s">
        <v>54</v>
      </c>
      <c r="AU62" s="136" t="str">
        <f t="shared" si="18"/>
        <v/>
      </c>
      <c r="AV62" s="119"/>
      <c r="AW62" s="119"/>
      <c r="AX62" s="119"/>
    </row>
    <row r="63" spans="3:50" ht="25.5" customHeight="1" x14ac:dyDescent="0.55000000000000004">
      <c r="C63" s="182">
        <v>57</v>
      </c>
      <c r="D63" s="365"/>
      <c r="E63" s="366"/>
      <c r="F63" s="364"/>
      <c r="G63" s="371"/>
      <c r="H63" s="370"/>
      <c r="I63" s="114">
        <f t="shared" si="0"/>
        <v>0</v>
      </c>
      <c r="J63" s="114"/>
      <c r="K63" s="172" t="str">
        <f t="shared" si="1"/>
        <v/>
      </c>
      <c r="L63" s="173" t="str">
        <f t="shared" si="2"/>
        <v/>
      </c>
      <c r="M63" s="248" t="s">
        <v>53</v>
      </c>
      <c r="O63" s="174" t="str">
        <f t="shared" si="3"/>
        <v/>
      </c>
      <c r="P63" s="174" t="str">
        <f t="shared" si="12"/>
        <v/>
      </c>
      <c r="Q63" s="171" t="str">
        <f t="shared" si="13"/>
        <v/>
      </c>
      <c r="R63" s="248" t="s">
        <v>53</v>
      </c>
      <c r="U63" s="134" t="str">
        <f t="shared" si="14"/>
        <v/>
      </c>
      <c r="V63" s="248" t="s">
        <v>53</v>
      </c>
      <c r="W63" s="29"/>
      <c r="X63" s="29"/>
      <c r="Y63" s="29"/>
      <c r="Z63" s="29"/>
      <c r="AA63" s="129">
        <f t="shared" si="4"/>
        <v>0</v>
      </c>
      <c r="AB63" s="129">
        <f t="shared" si="5"/>
        <v>0</v>
      </c>
      <c r="AC63" s="129">
        <f t="shared" si="6"/>
        <v>0</v>
      </c>
      <c r="AD63" s="129">
        <f t="shared" si="7"/>
        <v>0</v>
      </c>
      <c r="AE63" s="189"/>
      <c r="AF63" s="189"/>
      <c r="AG63" s="135">
        <f t="shared" si="15"/>
        <v>0</v>
      </c>
      <c r="AH63" s="129"/>
      <c r="AI63" s="135">
        <f t="shared" si="16"/>
        <v>0</v>
      </c>
      <c r="AJ63" s="130">
        <f t="shared" si="8"/>
        <v>0</v>
      </c>
      <c r="AK63" s="130" t="str">
        <f t="shared" si="9"/>
        <v/>
      </c>
      <c r="AL63" s="130" t="str">
        <f t="shared" si="17"/>
        <v/>
      </c>
      <c r="AM63" s="119"/>
      <c r="AN63" s="119"/>
      <c r="AO63" s="94" t="str">
        <f t="shared" si="20"/>
        <v/>
      </c>
      <c r="AP63" s="132"/>
      <c r="AQ63" s="133" t="str">
        <f t="shared" si="19"/>
        <v/>
      </c>
      <c r="AR63" s="249"/>
      <c r="AT63" s="248" t="s">
        <v>54</v>
      </c>
      <c r="AU63" s="136" t="str">
        <f t="shared" si="18"/>
        <v/>
      </c>
      <c r="AV63" s="119"/>
      <c r="AW63" s="119"/>
      <c r="AX63" s="119"/>
    </row>
    <row r="64" spans="3:50" ht="25.5" customHeight="1" x14ac:dyDescent="0.55000000000000004">
      <c r="C64" s="182">
        <v>58</v>
      </c>
      <c r="D64" s="365"/>
      <c r="E64" s="366"/>
      <c r="F64" s="364"/>
      <c r="G64" s="371"/>
      <c r="H64" s="370"/>
      <c r="I64" s="114">
        <f t="shared" si="0"/>
        <v>0</v>
      </c>
      <c r="J64" s="114"/>
      <c r="K64" s="172" t="str">
        <f t="shared" si="1"/>
        <v/>
      </c>
      <c r="L64" s="173" t="str">
        <f t="shared" si="2"/>
        <v/>
      </c>
      <c r="M64" s="248" t="s">
        <v>53</v>
      </c>
      <c r="O64" s="174" t="str">
        <f t="shared" si="3"/>
        <v/>
      </c>
      <c r="P64" s="174" t="str">
        <f t="shared" si="12"/>
        <v/>
      </c>
      <c r="Q64" s="171" t="str">
        <f t="shared" si="13"/>
        <v/>
      </c>
      <c r="R64" s="248" t="s">
        <v>53</v>
      </c>
      <c r="U64" s="134" t="str">
        <f t="shared" si="14"/>
        <v/>
      </c>
      <c r="V64" s="248" t="s">
        <v>53</v>
      </c>
      <c r="W64" s="29"/>
      <c r="X64" s="29"/>
      <c r="Y64" s="29"/>
      <c r="Z64" s="29"/>
      <c r="AA64" s="129">
        <f t="shared" si="4"/>
        <v>0</v>
      </c>
      <c r="AB64" s="129">
        <f t="shared" si="5"/>
        <v>0</v>
      </c>
      <c r="AC64" s="129">
        <f t="shared" si="6"/>
        <v>0</v>
      </c>
      <c r="AD64" s="129">
        <f t="shared" si="7"/>
        <v>0</v>
      </c>
      <c r="AE64" s="189"/>
      <c r="AF64" s="189"/>
      <c r="AG64" s="135">
        <f t="shared" si="15"/>
        <v>0</v>
      </c>
      <c r="AH64" s="129"/>
      <c r="AI64" s="135">
        <f t="shared" si="16"/>
        <v>0</v>
      </c>
      <c r="AJ64" s="130">
        <f t="shared" si="8"/>
        <v>0</v>
      </c>
      <c r="AK64" s="130" t="str">
        <f t="shared" si="9"/>
        <v/>
      </c>
      <c r="AL64" s="130" t="str">
        <f t="shared" si="17"/>
        <v/>
      </c>
      <c r="AM64" s="119"/>
      <c r="AN64" s="119"/>
      <c r="AO64" s="94" t="str">
        <f t="shared" si="20"/>
        <v/>
      </c>
      <c r="AP64" s="132"/>
      <c r="AQ64" s="133" t="str">
        <f t="shared" si="19"/>
        <v/>
      </c>
      <c r="AR64" s="249"/>
      <c r="AT64" s="248" t="s">
        <v>54</v>
      </c>
      <c r="AU64" s="136" t="str">
        <f t="shared" si="18"/>
        <v/>
      </c>
      <c r="AV64" s="119"/>
      <c r="AW64" s="119"/>
      <c r="AX64" s="119"/>
    </row>
    <row r="65" spans="3:50" ht="25.5" customHeight="1" x14ac:dyDescent="0.55000000000000004">
      <c r="C65" s="182">
        <v>59</v>
      </c>
      <c r="D65" s="365"/>
      <c r="E65" s="366"/>
      <c r="F65" s="364"/>
      <c r="G65" s="371"/>
      <c r="H65" s="370"/>
      <c r="I65" s="114">
        <f t="shared" si="0"/>
        <v>0</v>
      </c>
      <c r="J65" s="114"/>
      <c r="K65" s="172" t="str">
        <f t="shared" si="1"/>
        <v/>
      </c>
      <c r="L65" s="173" t="str">
        <f t="shared" si="2"/>
        <v/>
      </c>
      <c r="M65" s="248" t="s">
        <v>53</v>
      </c>
      <c r="O65" s="174" t="str">
        <f t="shared" si="3"/>
        <v/>
      </c>
      <c r="P65" s="174" t="str">
        <f t="shared" si="12"/>
        <v/>
      </c>
      <c r="Q65" s="171" t="str">
        <f t="shared" si="13"/>
        <v/>
      </c>
      <c r="R65" s="248" t="s">
        <v>53</v>
      </c>
      <c r="U65" s="134" t="str">
        <f t="shared" si="14"/>
        <v/>
      </c>
      <c r="V65" s="248" t="s">
        <v>53</v>
      </c>
      <c r="W65" s="29"/>
      <c r="X65" s="29"/>
      <c r="Y65" s="29"/>
      <c r="Z65" s="29"/>
      <c r="AA65" s="129">
        <f t="shared" si="4"/>
        <v>0</v>
      </c>
      <c r="AB65" s="129">
        <f t="shared" si="5"/>
        <v>0</v>
      </c>
      <c r="AC65" s="129">
        <f t="shared" si="6"/>
        <v>0</v>
      </c>
      <c r="AD65" s="129">
        <f t="shared" si="7"/>
        <v>0</v>
      </c>
      <c r="AE65" s="189"/>
      <c r="AF65" s="189"/>
      <c r="AG65" s="135">
        <f t="shared" si="15"/>
        <v>0</v>
      </c>
      <c r="AH65" s="129"/>
      <c r="AI65" s="135">
        <f t="shared" si="16"/>
        <v>0</v>
      </c>
      <c r="AJ65" s="130">
        <f t="shared" si="8"/>
        <v>0</v>
      </c>
      <c r="AK65" s="130" t="str">
        <f t="shared" si="9"/>
        <v/>
      </c>
      <c r="AL65" s="130" t="str">
        <f t="shared" si="17"/>
        <v/>
      </c>
      <c r="AM65" s="119"/>
      <c r="AN65" s="119"/>
      <c r="AO65" s="94" t="str">
        <f t="shared" si="20"/>
        <v/>
      </c>
      <c r="AP65" s="132"/>
      <c r="AQ65" s="133" t="str">
        <f t="shared" si="19"/>
        <v/>
      </c>
      <c r="AR65" s="249"/>
      <c r="AT65" s="248" t="s">
        <v>54</v>
      </c>
      <c r="AU65" s="136" t="str">
        <f t="shared" si="18"/>
        <v/>
      </c>
      <c r="AV65" s="119"/>
      <c r="AW65" s="119"/>
      <c r="AX65" s="119"/>
    </row>
    <row r="66" spans="3:50" ht="25.5" customHeight="1" x14ac:dyDescent="0.55000000000000004">
      <c r="C66" s="182">
        <v>60</v>
      </c>
      <c r="D66" s="365"/>
      <c r="E66" s="366"/>
      <c r="F66" s="364"/>
      <c r="G66" s="371"/>
      <c r="H66" s="370"/>
      <c r="I66" s="114">
        <f t="shared" si="0"/>
        <v>0</v>
      </c>
      <c r="J66" s="114"/>
      <c r="K66" s="172" t="str">
        <f t="shared" si="1"/>
        <v/>
      </c>
      <c r="L66" s="173" t="str">
        <f t="shared" si="2"/>
        <v/>
      </c>
      <c r="M66" s="248" t="s">
        <v>53</v>
      </c>
      <c r="O66" s="174" t="str">
        <f t="shared" si="3"/>
        <v/>
      </c>
      <c r="P66" s="174" t="str">
        <f t="shared" si="12"/>
        <v/>
      </c>
      <c r="Q66" s="171" t="str">
        <f t="shared" si="13"/>
        <v/>
      </c>
      <c r="R66" s="248" t="s">
        <v>53</v>
      </c>
      <c r="U66" s="134" t="str">
        <f t="shared" si="14"/>
        <v/>
      </c>
      <c r="V66" s="248" t="s">
        <v>53</v>
      </c>
      <c r="W66" s="29"/>
      <c r="X66" s="29"/>
      <c r="Y66" s="29"/>
      <c r="Z66" s="29"/>
      <c r="AA66" s="129">
        <f t="shared" si="4"/>
        <v>0</v>
      </c>
      <c r="AB66" s="129">
        <f t="shared" si="5"/>
        <v>0</v>
      </c>
      <c r="AC66" s="129">
        <f t="shared" si="6"/>
        <v>0</v>
      </c>
      <c r="AD66" s="129">
        <f t="shared" si="7"/>
        <v>0</v>
      </c>
      <c r="AE66" s="189"/>
      <c r="AF66" s="189"/>
      <c r="AG66" s="135">
        <f t="shared" si="15"/>
        <v>0</v>
      </c>
      <c r="AH66" s="129"/>
      <c r="AI66" s="135">
        <f t="shared" si="16"/>
        <v>0</v>
      </c>
      <c r="AJ66" s="130">
        <f t="shared" si="8"/>
        <v>0</v>
      </c>
      <c r="AK66" s="130" t="str">
        <f t="shared" si="9"/>
        <v/>
      </c>
      <c r="AL66" s="130" t="str">
        <f t="shared" si="17"/>
        <v/>
      </c>
      <c r="AM66" s="119"/>
      <c r="AN66" s="119"/>
      <c r="AO66" s="94" t="str">
        <f t="shared" si="20"/>
        <v/>
      </c>
      <c r="AP66" s="132"/>
      <c r="AQ66" s="133" t="str">
        <f t="shared" si="19"/>
        <v/>
      </c>
      <c r="AR66" s="249"/>
      <c r="AT66" s="248" t="s">
        <v>54</v>
      </c>
      <c r="AU66" s="136" t="str">
        <f t="shared" si="18"/>
        <v/>
      </c>
      <c r="AV66" s="119"/>
      <c r="AW66" s="119"/>
      <c r="AX66" s="119"/>
    </row>
    <row r="67" spans="3:50" ht="25.5" customHeight="1" x14ac:dyDescent="0.55000000000000004">
      <c r="C67" s="182">
        <v>61</v>
      </c>
      <c r="D67" s="365"/>
      <c r="E67" s="366"/>
      <c r="F67" s="364"/>
      <c r="G67" s="371"/>
      <c r="H67" s="370"/>
      <c r="I67" s="114">
        <f t="shared" si="0"/>
        <v>0</v>
      </c>
      <c r="J67" s="114"/>
      <c r="K67" s="172" t="str">
        <f t="shared" si="1"/>
        <v/>
      </c>
      <c r="L67" s="173" t="str">
        <f t="shared" si="2"/>
        <v/>
      </c>
      <c r="M67" s="248" t="s">
        <v>53</v>
      </c>
      <c r="O67" s="174" t="str">
        <f t="shared" si="3"/>
        <v/>
      </c>
      <c r="P67" s="174" t="str">
        <f t="shared" si="12"/>
        <v/>
      </c>
      <c r="Q67" s="171" t="str">
        <f t="shared" si="13"/>
        <v/>
      </c>
      <c r="R67" s="248" t="s">
        <v>53</v>
      </c>
      <c r="U67" s="134" t="str">
        <f t="shared" si="14"/>
        <v/>
      </c>
      <c r="V67" s="248" t="s">
        <v>53</v>
      </c>
      <c r="W67" s="29"/>
      <c r="X67" s="29"/>
      <c r="Y67" s="29"/>
      <c r="Z67" s="29"/>
      <c r="AA67" s="129">
        <f t="shared" si="4"/>
        <v>0</v>
      </c>
      <c r="AB67" s="129">
        <f t="shared" si="5"/>
        <v>0</v>
      </c>
      <c r="AC67" s="129">
        <f t="shared" si="6"/>
        <v>0</v>
      </c>
      <c r="AD67" s="129">
        <f t="shared" si="7"/>
        <v>0</v>
      </c>
      <c r="AE67" s="189"/>
      <c r="AF67" s="189"/>
      <c r="AG67" s="135">
        <f t="shared" si="15"/>
        <v>0</v>
      </c>
      <c r="AH67" s="129"/>
      <c r="AI67" s="135">
        <f t="shared" si="16"/>
        <v>0</v>
      </c>
      <c r="AJ67" s="130">
        <f t="shared" si="8"/>
        <v>0</v>
      </c>
      <c r="AK67" s="130" t="str">
        <f t="shared" si="9"/>
        <v/>
      </c>
      <c r="AL67" s="130" t="str">
        <f t="shared" si="17"/>
        <v/>
      </c>
      <c r="AM67" s="119"/>
      <c r="AN67" s="119"/>
      <c r="AO67" s="94" t="str">
        <f t="shared" si="20"/>
        <v/>
      </c>
      <c r="AP67" s="132"/>
      <c r="AQ67" s="133" t="str">
        <f t="shared" si="19"/>
        <v/>
      </c>
      <c r="AR67" s="249"/>
      <c r="AT67" s="248" t="s">
        <v>54</v>
      </c>
      <c r="AU67" s="136" t="str">
        <f t="shared" si="18"/>
        <v/>
      </c>
      <c r="AV67" s="119"/>
      <c r="AW67" s="119"/>
      <c r="AX67" s="119"/>
    </row>
    <row r="68" spans="3:50" ht="25.5" customHeight="1" x14ac:dyDescent="0.55000000000000004">
      <c r="C68" s="182">
        <v>62</v>
      </c>
      <c r="D68" s="365"/>
      <c r="E68" s="366"/>
      <c r="F68" s="364"/>
      <c r="G68" s="371"/>
      <c r="H68" s="370"/>
      <c r="I68" s="114">
        <f t="shared" si="0"/>
        <v>0</v>
      </c>
      <c r="J68" s="114"/>
      <c r="K68" s="172" t="str">
        <f t="shared" si="1"/>
        <v/>
      </c>
      <c r="L68" s="173" t="str">
        <f t="shared" si="2"/>
        <v/>
      </c>
      <c r="M68" s="248" t="s">
        <v>53</v>
      </c>
      <c r="O68" s="174" t="str">
        <f t="shared" si="3"/>
        <v/>
      </c>
      <c r="P68" s="174" t="str">
        <f t="shared" si="12"/>
        <v/>
      </c>
      <c r="Q68" s="171" t="str">
        <f t="shared" si="13"/>
        <v/>
      </c>
      <c r="R68" s="248" t="s">
        <v>53</v>
      </c>
      <c r="U68" s="134" t="str">
        <f t="shared" si="14"/>
        <v/>
      </c>
      <c r="V68" s="248" t="s">
        <v>53</v>
      </c>
      <c r="W68" s="29"/>
      <c r="X68" s="29"/>
      <c r="Y68" s="29"/>
      <c r="Z68" s="29"/>
      <c r="AA68" s="129">
        <f t="shared" si="4"/>
        <v>0</v>
      </c>
      <c r="AB68" s="129">
        <f t="shared" si="5"/>
        <v>0</v>
      </c>
      <c r="AC68" s="129">
        <f t="shared" si="6"/>
        <v>0</v>
      </c>
      <c r="AD68" s="129">
        <f t="shared" si="7"/>
        <v>0</v>
      </c>
      <c r="AE68" s="189"/>
      <c r="AF68" s="189"/>
      <c r="AG68" s="135">
        <f t="shared" si="15"/>
        <v>0</v>
      </c>
      <c r="AH68" s="129"/>
      <c r="AI68" s="135">
        <f t="shared" si="16"/>
        <v>0</v>
      </c>
      <c r="AJ68" s="130">
        <f t="shared" si="8"/>
        <v>0</v>
      </c>
      <c r="AK68" s="130" t="str">
        <f t="shared" si="9"/>
        <v/>
      </c>
      <c r="AL68" s="130" t="str">
        <f t="shared" si="17"/>
        <v/>
      </c>
      <c r="AM68" s="119"/>
      <c r="AN68" s="119"/>
      <c r="AO68" s="94" t="str">
        <f t="shared" si="20"/>
        <v/>
      </c>
      <c r="AP68" s="132"/>
      <c r="AQ68" s="133" t="str">
        <f t="shared" si="19"/>
        <v/>
      </c>
      <c r="AR68" s="249"/>
      <c r="AT68" s="248" t="s">
        <v>54</v>
      </c>
      <c r="AU68" s="136" t="str">
        <f t="shared" si="18"/>
        <v/>
      </c>
      <c r="AV68" s="119"/>
      <c r="AW68" s="119"/>
      <c r="AX68" s="119"/>
    </row>
    <row r="69" spans="3:50" ht="25.5" customHeight="1" x14ac:dyDescent="0.55000000000000004">
      <c r="C69" s="182">
        <v>63</v>
      </c>
      <c r="D69" s="365"/>
      <c r="E69" s="366"/>
      <c r="F69" s="364"/>
      <c r="G69" s="371"/>
      <c r="H69" s="370"/>
      <c r="I69" s="114">
        <f t="shared" si="0"/>
        <v>0</v>
      </c>
      <c r="J69" s="114"/>
      <c r="K69" s="172" t="str">
        <f t="shared" si="1"/>
        <v/>
      </c>
      <c r="L69" s="173" t="str">
        <f t="shared" si="2"/>
        <v/>
      </c>
      <c r="M69" s="248" t="s">
        <v>53</v>
      </c>
      <c r="O69" s="174" t="str">
        <f t="shared" si="3"/>
        <v/>
      </c>
      <c r="P69" s="174" t="str">
        <f t="shared" si="12"/>
        <v/>
      </c>
      <c r="Q69" s="171" t="str">
        <f t="shared" si="13"/>
        <v/>
      </c>
      <c r="R69" s="248" t="s">
        <v>53</v>
      </c>
      <c r="U69" s="134" t="str">
        <f t="shared" si="14"/>
        <v/>
      </c>
      <c r="V69" s="248" t="s">
        <v>53</v>
      </c>
      <c r="W69" s="29"/>
      <c r="X69" s="29"/>
      <c r="Y69" s="29"/>
      <c r="Z69" s="29"/>
      <c r="AA69" s="129">
        <f t="shared" si="4"/>
        <v>0</v>
      </c>
      <c r="AB69" s="129">
        <f t="shared" si="5"/>
        <v>0</v>
      </c>
      <c r="AC69" s="129">
        <f t="shared" si="6"/>
        <v>0</v>
      </c>
      <c r="AD69" s="129">
        <f t="shared" si="7"/>
        <v>0</v>
      </c>
      <c r="AE69" s="189"/>
      <c r="AF69" s="189"/>
      <c r="AG69" s="135">
        <f t="shared" si="15"/>
        <v>0</v>
      </c>
      <c r="AH69" s="129"/>
      <c r="AI69" s="135">
        <f t="shared" si="16"/>
        <v>0</v>
      </c>
      <c r="AJ69" s="130">
        <f t="shared" si="8"/>
        <v>0</v>
      </c>
      <c r="AK69" s="130" t="str">
        <f t="shared" si="9"/>
        <v/>
      </c>
      <c r="AL69" s="130" t="str">
        <f t="shared" si="17"/>
        <v/>
      </c>
      <c r="AM69" s="119"/>
      <c r="AN69" s="119"/>
      <c r="AO69" s="94" t="str">
        <f t="shared" si="20"/>
        <v/>
      </c>
      <c r="AP69" s="132"/>
      <c r="AQ69" s="133" t="str">
        <f t="shared" si="19"/>
        <v/>
      </c>
      <c r="AR69" s="249"/>
      <c r="AT69" s="248" t="s">
        <v>54</v>
      </c>
      <c r="AU69" s="136" t="str">
        <f t="shared" si="18"/>
        <v/>
      </c>
      <c r="AV69" s="119"/>
      <c r="AW69" s="119"/>
      <c r="AX69" s="119"/>
    </row>
    <row r="70" spans="3:50" ht="25.5" customHeight="1" x14ac:dyDescent="0.55000000000000004">
      <c r="C70" s="182">
        <v>64</v>
      </c>
      <c r="D70" s="365"/>
      <c r="E70" s="366"/>
      <c r="F70" s="364"/>
      <c r="G70" s="371"/>
      <c r="H70" s="370"/>
      <c r="I70" s="114">
        <f t="shared" si="0"/>
        <v>0</v>
      </c>
      <c r="J70" s="114"/>
      <c r="K70" s="172" t="str">
        <f t="shared" si="1"/>
        <v/>
      </c>
      <c r="L70" s="173" t="str">
        <f t="shared" si="2"/>
        <v/>
      </c>
      <c r="M70" s="248" t="s">
        <v>53</v>
      </c>
      <c r="O70" s="174" t="str">
        <f t="shared" si="3"/>
        <v/>
      </c>
      <c r="P70" s="174" t="str">
        <f t="shared" si="12"/>
        <v/>
      </c>
      <c r="Q70" s="171" t="str">
        <f t="shared" si="13"/>
        <v/>
      </c>
      <c r="R70" s="248" t="s">
        <v>53</v>
      </c>
      <c r="U70" s="134" t="str">
        <f t="shared" si="14"/>
        <v/>
      </c>
      <c r="V70" s="248" t="s">
        <v>53</v>
      </c>
      <c r="W70" s="29"/>
      <c r="X70" s="29"/>
      <c r="Y70" s="29"/>
      <c r="Z70" s="29"/>
      <c r="AA70" s="129">
        <f t="shared" si="4"/>
        <v>0</v>
      </c>
      <c r="AB70" s="129">
        <f t="shared" si="5"/>
        <v>0</v>
      </c>
      <c r="AC70" s="129">
        <f t="shared" si="6"/>
        <v>0</v>
      </c>
      <c r="AD70" s="129">
        <f t="shared" si="7"/>
        <v>0</v>
      </c>
      <c r="AE70" s="189"/>
      <c r="AF70" s="189"/>
      <c r="AG70" s="135">
        <f t="shared" si="15"/>
        <v>0</v>
      </c>
      <c r="AH70" s="129"/>
      <c r="AI70" s="135">
        <f t="shared" si="16"/>
        <v>0</v>
      </c>
      <c r="AJ70" s="130">
        <f t="shared" si="8"/>
        <v>0</v>
      </c>
      <c r="AK70" s="130" t="str">
        <f t="shared" si="9"/>
        <v/>
      </c>
      <c r="AL70" s="130" t="str">
        <f t="shared" si="17"/>
        <v/>
      </c>
      <c r="AM70" s="119"/>
      <c r="AN70" s="119"/>
      <c r="AO70" s="94" t="str">
        <f t="shared" si="20"/>
        <v/>
      </c>
      <c r="AP70" s="132"/>
      <c r="AQ70" s="133" t="str">
        <f t="shared" si="19"/>
        <v/>
      </c>
      <c r="AR70" s="249"/>
      <c r="AT70" s="248" t="s">
        <v>54</v>
      </c>
      <c r="AU70" s="136" t="str">
        <f t="shared" si="18"/>
        <v/>
      </c>
      <c r="AV70" s="119"/>
      <c r="AW70" s="119"/>
      <c r="AX70" s="119"/>
    </row>
    <row r="71" spans="3:50" ht="25.5" customHeight="1" x14ac:dyDescent="0.55000000000000004">
      <c r="C71" s="182">
        <v>65</v>
      </c>
      <c r="D71" s="365"/>
      <c r="E71" s="366"/>
      <c r="F71" s="364"/>
      <c r="G71" s="371"/>
      <c r="H71" s="370"/>
      <c r="I71" s="114">
        <f t="shared" ref="I71:I134" si="21">VLOOKUP(F71,starfshlutfall_173,2,TRUE)</f>
        <v>0</v>
      </c>
      <c r="J71" s="114"/>
      <c r="K71" s="172" t="str">
        <f t="shared" ref="K71:K134" si="22">IFERROR(IF(L71-F71=0,"",L71-F71),"")</f>
        <v/>
      </c>
      <c r="L71" s="173" t="str">
        <f t="shared" ref="L71:L134" si="23">IF(F71="","",IF(I71&gt;=156,1,IF(M71="NEI",F71,VLOOKUP(I71,starfshlutfall_156,2,TRUE))))</f>
        <v/>
      </c>
      <c r="M71" s="248" t="s">
        <v>53</v>
      </c>
      <c r="O71" s="174" t="str">
        <f t="shared" ref="O71:O134" si="24">IFERROR(IF(L71+$BL$6&gt;1,1-L71,$BL$6*L71),"")</f>
        <v/>
      </c>
      <c r="P71" s="174" t="str">
        <f t="shared" si="12"/>
        <v/>
      </c>
      <c r="Q71" s="171" t="str">
        <f t="shared" si="13"/>
        <v/>
      </c>
      <c r="R71" s="248" t="s">
        <v>53</v>
      </c>
      <c r="U71" s="134" t="str">
        <f t="shared" si="14"/>
        <v/>
      </c>
      <c r="V71" s="248" t="s">
        <v>53</v>
      </c>
      <c r="W71" s="29"/>
      <c r="X71" s="29"/>
      <c r="Y71" s="29"/>
      <c r="Z71" s="29"/>
      <c r="AA71" s="129">
        <f t="shared" ref="AA71:AA134" si="25">IFERROR(IF(AND(U71&gt;0.01,V71="JÁ"),U71*156,0),0)</f>
        <v>0</v>
      </c>
      <c r="AB71" s="129">
        <f t="shared" ref="AB71:AB134" si="26">IF(U71&lt;0.01,0,IF(U71="",0,IF(V71="NEI",0,$AB$535/-$AB$528)))</f>
        <v>0</v>
      </c>
      <c r="AC71" s="129">
        <f t="shared" ref="AC71:AC134" si="27">IF(AB71&lt;AA71,AB71,AA71)</f>
        <v>0</v>
      </c>
      <c r="AD71" s="129">
        <f t="shared" ref="AD71:AD134" si="28">AA71-AC71</f>
        <v>0</v>
      </c>
      <c r="AE71" s="189"/>
      <c r="AF71" s="189"/>
      <c r="AG71" s="135">
        <f t="shared" si="15"/>
        <v>0</v>
      </c>
      <c r="AH71" s="129"/>
      <c r="AI71" s="135">
        <f t="shared" si="16"/>
        <v>0</v>
      </c>
      <c r="AJ71" s="130">
        <f t="shared" ref="AJ71:AJ134" si="29">AI71/156</f>
        <v>0</v>
      </c>
      <c r="AK71" s="130" t="str">
        <f t="shared" ref="AK71:AK134" si="30">IF(L71="","",AJ71+Q71)</f>
        <v/>
      </c>
      <c r="AL71" s="130" t="str">
        <f t="shared" si="17"/>
        <v/>
      </c>
      <c r="AM71" s="119"/>
      <c r="AN71" s="119"/>
      <c r="AO71" s="94" t="str">
        <f t="shared" si="20"/>
        <v/>
      </c>
      <c r="AP71" s="132"/>
      <c r="AQ71" s="133" t="str">
        <f t="shared" si="19"/>
        <v/>
      </c>
      <c r="AR71" s="249"/>
      <c r="AT71" s="248" t="s">
        <v>54</v>
      </c>
      <c r="AU71" s="136" t="str">
        <f t="shared" si="18"/>
        <v/>
      </c>
      <c r="AV71" s="119"/>
      <c r="AW71" s="119"/>
      <c r="AX71" s="119"/>
    </row>
    <row r="72" spans="3:50" ht="25.5" customHeight="1" x14ac:dyDescent="0.55000000000000004">
      <c r="C72" s="182">
        <v>66</v>
      </c>
      <c r="D72" s="365"/>
      <c r="E72" s="366"/>
      <c r="F72" s="364"/>
      <c r="G72" s="371"/>
      <c r="H72" s="370"/>
      <c r="I72" s="114">
        <f t="shared" si="21"/>
        <v>0</v>
      </c>
      <c r="J72" s="114"/>
      <c r="K72" s="172" t="str">
        <f t="shared" si="22"/>
        <v/>
      </c>
      <c r="L72" s="173" t="str">
        <f t="shared" si="23"/>
        <v/>
      </c>
      <c r="M72" s="248" t="s">
        <v>53</v>
      </c>
      <c r="O72" s="174" t="str">
        <f t="shared" si="24"/>
        <v/>
      </c>
      <c r="P72" s="174" t="str">
        <f t="shared" ref="P72:P135" si="31">IF(K72="","",K72+O72)</f>
        <v/>
      </c>
      <c r="Q72" s="171" t="str">
        <f t="shared" ref="Q72:Q135" si="32">IFERROR(IF(M72="NEI",L72,IF(AND(M72="JÁ",R72="NEI"),L72,O72+L72)),"")</f>
        <v/>
      </c>
      <c r="R72" s="248" t="s">
        <v>53</v>
      </c>
      <c r="U72" s="134" t="str">
        <f t="shared" ref="U72:U135" si="33">IFERROR(IF(OR(M72="NEI",R72="NEI",V72="NEI"),0,100%-Q72),"")</f>
        <v/>
      </c>
      <c r="V72" s="248" t="s">
        <v>53</v>
      </c>
      <c r="W72" s="29"/>
      <c r="X72" s="29"/>
      <c r="Y72" s="29"/>
      <c r="Z72" s="29"/>
      <c r="AA72" s="129">
        <f t="shared" si="25"/>
        <v>0</v>
      </c>
      <c r="AB72" s="129">
        <f t="shared" si="26"/>
        <v>0</v>
      </c>
      <c r="AC72" s="129">
        <f t="shared" si="27"/>
        <v>0</v>
      </c>
      <c r="AD72" s="129">
        <f t="shared" si="28"/>
        <v>0</v>
      </c>
      <c r="AE72" s="189"/>
      <c r="AF72" s="189"/>
      <c r="AG72" s="135">
        <f t="shared" ref="AG72:AG135" si="34">IF(AD72=0,0,IF(AD72&gt;$AC$513,$AC$513,AD72))</f>
        <v>0</v>
      </c>
      <c r="AH72" s="129"/>
      <c r="AI72" s="135">
        <f t="shared" ref="AI72:AI135" si="35">AC72+AG72</f>
        <v>0</v>
      </c>
      <c r="AJ72" s="130">
        <f t="shared" si="29"/>
        <v>0</v>
      </c>
      <c r="AK72" s="130" t="str">
        <f t="shared" si="30"/>
        <v/>
      </c>
      <c r="AL72" s="130" t="str">
        <f t="shared" ref="AL72:AL135" si="36">IF(AJ72=0,"",AJ72)</f>
        <v/>
      </c>
      <c r="AM72" s="119"/>
      <c r="AN72" s="119"/>
      <c r="AO72" s="94" t="str">
        <f t="shared" si="20"/>
        <v/>
      </c>
      <c r="AP72" s="132"/>
      <c r="AQ72" s="133" t="str">
        <f t="shared" si="19"/>
        <v/>
      </c>
      <c r="AR72" s="249"/>
      <c r="AT72" s="248" t="s">
        <v>54</v>
      </c>
      <c r="AU72" s="136" t="str">
        <f t="shared" ref="AU72:AU135" si="37">IF(AR72="",AQ72,AR72)</f>
        <v/>
      </c>
      <c r="AV72" s="119"/>
      <c r="AW72" s="119"/>
      <c r="AX72" s="119"/>
    </row>
    <row r="73" spans="3:50" ht="25.5" customHeight="1" x14ac:dyDescent="0.55000000000000004">
      <c r="C73" s="182">
        <v>67</v>
      </c>
      <c r="D73" s="365"/>
      <c r="E73" s="366"/>
      <c r="F73" s="364"/>
      <c r="G73" s="371"/>
      <c r="H73" s="370"/>
      <c r="I73" s="114">
        <f t="shared" si="21"/>
        <v>0</v>
      </c>
      <c r="J73" s="114"/>
      <c r="K73" s="172" t="str">
        <f t="shared" si="22"/>
        <v/>
      </c>
      <c r="L73" s="173" t="str">
        <f t="shared" si="23"/>
        <v/>
      </c>
      <c r="M73" s="248" t="s">
        <v>53</v>
      </c>
      <c r="O73" s="174" t="str">
        <f t="shared" si="24"/>
        <v/>
      </c>
      <c r="P73" s="174" t="str">
        <f t="shared" si="31"/>
        <v/>
      </c>
      <c r="Q73" s="171" t="str">
        <f t="shared" si="32"/>
        <v/>
      </c>
      <c r="R73" s="248" t="s">
        <v>53</v>
      </c>
      <c r="U73" s="134" t="str">
        <f t="shared" si="33"/>
        <v/>
      </c>
      <c r="V73" s="248" t="s">
        <v>53</v>
      </c>
      <c r="W73" s="29"/>
      <c r="X73" s="29"/>
      <c r="Y73" s="29"/>
      <c r="Z73" s="29"/>
      <c r="AA73" s="129">
        <f t="shared" si="25"/>
        <v>0</v>
      </c>
      <c r="AB73" s="129">
        <f t="shared" si="26"/>
        <v>0</v>
      </c>
      <c r="AC73" s="129">
        <f t="shared" si="27"/>
        <v>0</v>
      </c>
      <c r="AD73" s="129">
        <f t="shared" si="28"/>
        <v>0</v>
      </c>
      <c r="AE73" s="189"/>
      <c r="AF73" s="189"/>
      <c r="AG73" s="135">
        <f t="shared" si="34"/>
        <v>0</v>
      </c>
      <c r="AH73" s="129"/>
      <c r="AI73" s="135">
        <f t="shared" si="35"/>
        <v>0</v>
      </c>
      <c r="AJ73" s="130">
        <f t="shared" si="29"/>
        <v>0</v>
      </c>
      <c r="AK73" s="130" t="str">
        <f t="shared" si="30"/>
        <v/>
      </c>
      <c r="AL73" s="130" t="str">
        <f t="shared" si="36"/>
        <v/>
      </c>
      <c r="AM73" s="119"/>
      <c r="AN73" s="119"/>
      <c r="AO73" s="94" t="str">
        <f t="shared" si="20"/>
        <v/>
      </c>
      <c r="AP73" s="132"/>
      <c r="AQ73" s="133" t="str">
        <f t="shared" si="19"/>
        <v/>
      </c>
      <c r="AR73" s="249"/>
      <c r="AT73" s="248" t="s">
        <v>54</v>
      </c>
      <c r="AU73" s="136" t="str">
        <f t="shared" si="37"/>
        <v/>
      </c>
      <c r="AV73" s="119"/>
      <c r="AW73" s="119"/>
      <c r="AX73" s="119"/>
    </row>
    <row r="74" spans="3:50" ht="25.5" customHeight="1" x14ac:dyDescent="0.55000000000000004">
      <c r="C74" s="182">
        <v>68</v>
      </c>
      <c r="D74" s="365"/>
      <c r="E74" s="366"/>
      <c r="F74" s="364"/>
      <c r="G74" s="371"/>
      <c r="H74" s="370"/>
      <c r="I74" s="114">
        <f t="shared" si="21"/>
        <v>0</v>
      </c>
      <c r="J74" s="114"/>
      <c r="K74" s="172" t="str">
        <f t="shared" si="22"/>
        <v/>
      </c>
      <c r="L74" s="173" t="str">
        <f t="shared" si="23"/>
        <v/>
      </c>
      <c r="M74" s="248" t="s">
        <v>53</v>
      </c>
      <c r="O74" s="174" t="str">
        <f t="shared" si="24"/>
        <v/>
      </c>
      <c r="P74" s="174" t="str">
        <f t="shared" si="31"/>
        <v/>
      </c>
      <c r="Q74" s="171" t="str">
        <f t="shared" si="32"/>
        <v/>
      </c>
      <c r="R74" s="248" t="s">
        <v>53</v>
      </c>
      <c r="U74" s="134" t="str">
        <f t="shared" si="33"/>
        <v/>
      </c>
      <c r="V74" s="248" t="s">
        <v>53</v>
      </c>
      <c r="W74" s="29"/>
      <c r="X74" s="29"/>
      <c r="Y74" s="29"/>
      <c r="Z74" s="29"/>
      <c r="AA74" s="129">
        <f t="shared" si="25"/>
        <v>0</v>
      </c>
      <c r="AB74" s="129">
        <f t="shared" si="26"/>
        <v>0</v>
      </c>
      <c r="AC74" s="129">
        <f t="shared" si="27"/>
        <v>0</v>
      </c>
      <c r="AD74" s="129">
        <f t="shared" si="28"/>
        <v>0</v>
      </c>
      <c r="AE74" s="189"/>
      <c r="AF74" s="189"/>
      <c r="AG74" s="135">
        <f t="shared" si="34"/>
        <v>0</v>
      </c>
      <c r="AH74" s="129"/>
      <c r="AI74" s="135">
        <f t="shared" si="35"/>
        <v>0</v>
      </c>
      <c r="AJ74" s="130">
        <f t="shared" si="29"/>
        <v>0</v>
      </c>
      <c r="AK74" s="130" t="str">
        <f t="shared" si="30"/>
        <v/>
      </c>
      <c r="AL74" s="130" t="str">
        <f t="shared" si="36"/>
        <v/>
      </c>
      <c r="AM74" s="119"/>
      <c r="AN74" s="119"/>
      <c r="AO74" s="94" t="str">
        <f t="shared" si="20"/>
        <v/>
      </c>
      <c r="AP74" s="132"/>
      <c r="AQ74" s="133" t="str">
        <f t="shared" si="19"/>
        <v/>
      </c>
      <c r="AR74" s="249"/>
      <c r="AT74" s="248" t="s">
        <v>54</v>
      </c>
      <c r="AU74" s="136" t="str">
        <f t="shared" si="37"/>
        <v/>
      </c>
      <c r="AV74" s="119"/>
      <c r="AW74" s="119"/>
      <c r="AX74" s="119"/>
    </row>
    <row r="75" spans="3:50" ht="25.5" customHeight="1" x14ac:dyDescent="0.55000000000000004">
      <c r="C75" s="182">
        <v>69</v>
      </c>
      <c r="D75" s="365"/>
      <c r="E75" s="366"/>
      <c r="F75" s="364"/>
      <c r="G75" s="371"/>
      <c r="H75" s="370"/>
      <c r="I75" s="114">
        <f t="shared" si="21"/>
        <v>0</v>
      </c>
      <c r="J75" s="114"/>
      <c r="K75" s="172" t="str">
        <f t="shared" si="22"/>
        <v/>
      </c>
      <c r="L75" s="173" t="str">
        <f t="shared" si="23"/>
        <v/>
      </c>
      <c r="M75" s="248" t="s">
        <v>53</v>
      </c>
      <c r="O75" s="174" t="str">
        <f t="shared" si="24"/>
        <v/>
      </c>
      <c r="P75" s="174" t="str">
        <f t="shared" si="31"/>
        <v/>
      </c>
      <c r="Q75" s="171" t="str">
        <f t="shared" si="32"/>
        <v/>
      </c>
      <c r="R75" s="248" t="s">
        <v>53</v>
      </c>
      <c r="U75" s="134" t="str">
        <f t="shared" si="33"/>
        <v/>
      </c>
      <c r="V75" s="248" t="s">
        <v>53</v>
      </c>
      <c r="W75" s="29"/>
      <c r="X75" s="29"/>
      <c r="Y75" s="29"/>
      <c r="Z75" s="29"/>
      <c r="AA75" s="129">
        <f t="shared" si="25"/>
        <v>0</v>
      </c>
      <c r="AB75" s="129">
        <f t="shared" si="26"/>
        <v>0</v>
      </c>
      <c r="AC75" s="129">
        <f t="shared" si="27"/>
        <v>0</v>
      </c>
      <c r="AD75" s="129">
        <f t="shared" si="28"/>
        <v>0</v>
      </c>
      <c r="AE75" s="189"/>
      <c r="AF75" s="189"/>
      <c r="AG75" s="135">
        <f t="shared" si="34"/>
        <v>0</v>
      </c>
      <c r="AH75" s="129"/>
      <c r="AI75" s="135">
        <f t="shared" si="35"/>
        <v>0</v>
      </c>
      <c r="AJ75" s="130">
        <f t="shared" si="29"/>
        <v>0</v>
      </c>
      <c r="AK75" s="130" t="str">
        <f t="shared" si="30"/>
        <v/>
      </c>
      <c r="AL75" s="130" t="str">
        <f t="shared" si="36"/>
        <v/>
      </c>
      <c r="AM75" s="119"/>
      <c r="AN75" s="119"/>
      <c r="AO75" s="94" t="str">
        <f t="shared" si="20"/>
        <v/>
      </c>
      <c r="AP75" s="132"/>
      <c r="AQ75" s="133" t="str">
        <f t="shared" si="19"/>
        <v/>
      </c>
      <c r="AR75" s="249"/>
      <c r="AT75" s="248" t="s">
        <v>54</v>
      </c>
      <c r="AU75" s="136" t="str">
        <f t="shared" si="37"/>
        <v/>
      </c>
      <c r="AV75" s="119"/>
      <c r="AW75" s="119"/>
      <c r="AX75" s="119"/>
    </row>
    <row r="76" spans="3:50" ht="25.5" customHeight="1" x14ac:dyDescent="0.55000000000000004">
      <c r="C76" s="182">
        <v>70</v>
      </c>
      <c r="D76" s="365"/>
      <c r="E76" s="366"/>
      <c r="F76" s="364"/>
      <c r="G76" s="371"/>
      <c r="H76" s="370"/>
      <c r="I76" s="114">
        <f t="shared" si="21"/>
        <v>0</v>
      </c>
      <c r="J76" s="114"/>
      <c r="K76" s="172" t="str">
        <f t="shared" si="22"/>
        <v/>
      </c>
      <c r="L76" s="173" t="str">
        <f t="shared" si="23"/>
        <v/>
      </c>
      <c r="M76" s="248" t="s">
        <v>53</v>
      </c>
      <c r="O76" s="174" t="str">
        <f t="shared" si="24"/>
        <v/>
      </c>
      <c r="P76" s="174" t="str">
        <f t="shared" si="31"/>
        <v/>
      </c>
      <c r="Q76" s="171" t="str">
        <f t="shared" si="32"/>
        <v/>
      </c>
      <c r="R76" s="248" t="s">
        <v>53</v>
      </c>
      <c r="U76" s="134" t="str">
        <f t="shared" si="33"/>
        <v/>
      </c>
      <c r="V76" s="248" t="s">
        <v>53</v>
      </c>
      <c r="W76" s="29"/>
      <c r="X76" s="29"/>
      <c r="Y76" s="29"/>
      <c r="Z76" s="29"/>
      <c r="AA76" s="129">
        <f t="shared" si="25"/>
        <v>0</v>
      </c>
      <c r="AB76" s="129">
        <f t="shared" si="26"/>
        <v>0</v>
      </c>
      <c r="AC76" s="129">
        <f t="shared" si="27"/>
        <v>0</v>
      </c>
      <c r="AD76" s="129">
        <f t="shared" si="28"/>
        <v>0</v>
      </c>
      <c r="AE76" s="189"/>
      <c r="AF76" s="189"/>
      <c r="AG76" s="135">
        <f t="shared" si="34"/>
        <v>0</v>
      </c>
      <c r="AH76" s="129"/>
      <c r="AI76" s="135">
        <f t="shared" si="35"/>
        <v>0</v>
      </c>
      <c r="AJ76" s="130">
        <f t="shared" si="29"/>
        <v>0</v>
      </c>
      <c r="AK76" s="130" t="str">
        <f t="shared" si="30"/>
        <v/>
      </c>
      <c r="AL76" s="130" t="str">
        <f t="shared" si="36"/>
        <v/>
      </c>
      <c r="AM76" s="119"/>
      <c r="AN76" s="119"/>
      <c r="AO76" s="94" t="str">
        <f t="shared" si="20"/>
        <v/>
      </c>
      <c r="AP76" s="132"/>
      <c r="AQ76" s="133" t="str">
        <f t="shared" si="19"/>
        <v/>
      </c>
      <c r="AR76" s="249"/>
      <c r="AT76" s="248" t="s">
        <v>54</v>
      </c>
      <c r="AU76" s="136" t="str">
        <f t="shared" si="37"/>
        <v/>
      </c>
      <c r="AV76" s="119"/>
      <c r="AW76" s="119"/>
      <c r="AX76" s="119"/>
    </row>
    <row r="77" spans="3:50" ht="25.5" customHeight="1" x14ac:dyDescent="0.55000000000000004">
      <c r="C77" s="182">
        <v>71</v>
      </c>
      <c r="D77" s="365"/>
      <c r="E77" s="366"/>
      <c r="F77" s="364"/>
      <c r="G77" s="371"/>
      <c r="H77" s="370"/>
      <c r="I77" s="114">
        <f t="shared" si="21"/>
        <v>0</v>
      </c>
      <c r="J77" s="114"/>
      <c r="K77" s="172" t="str">
        <f t="shared" si="22"/>
        <v/>
      </c>
      <c r="L77" s="173" t="str">
        <f t="shared" si="23"/>
        <v/>
      </c>
      <c r="M77" s="248" t="s">
        <v>53</v>
      </c>
      <c r="O77" s="174" t="str">
        <f t="shared" si="24"/>
        <v/>
      </c>
      <c r="P77" s="174" t="str">
        <f t="shared" si="31"/>
        <v/>
      </c>
      <c r="Q77" s="171" t="str">
        <f t="shared" si="32"/>
        <v/>
      </c>
      <c r="R77" s="248" t="s">
        <v>53</v>
      </c>
      <c r="U77" s="134" t="str">
        <f t="shared" si="33"/>
        <v/>
      </c>
      <c r="V77" s="248" t="s">
        <v>53</v>
      </c>
      <c r="W77" s="29"/>
      <c r="X77" s="29"/>
      <c r="Y77" s="29"/>
      <c r="Z77" s="29"/>
      <c r="AA77" s="129">
        <f t="shared" si="25"/>
        <v>0</v>
      </c>
      <c r="AB77" s="129">
        <f t="shared" si="26"/>
        <v>0</v>
      </c>
      <c r="AC77" s="129">
        <f t="shared" si="27"/>
        <v>0</v>
      </c>
      <c r="AD77" s="129">
        <f t="shared" si="28"/>
        <v>0</v>
      </c>
      <c r="AE77" s="189"/>
      <c r="AF77" s="189"/>
      <c r="AG77" s="135">
        <f t="shared" si="34"/>
        <v>0</v>
      </c>
      <c r="AH77" s="129"/>
      <c r="AI77" s="135">
        <f t="shared" si="35"/>
        <v>0</v>
      </c>
      <c r="AJ77" s="130">
        <f t="shared" si="29"/>
        <v>0</v>
      </c>
      <c r="AK77" s="130" t="str">
        <f t="shared" si="30"/>
        <v/>
      </c>
      <c r="AL77" s="130" t="str">
        <f t="shared" si="36"/>
        <v/>
      </c>
      <c r="AM77" s="119"/>
      <c r="AN77" s="119"/>
      <c r="AO77" s="94" t="str">
        <f t="shared" si="20"/>
        <v/>
      </c>
      <c r="AP77" s="132"/>
      <c r="AQ77" s="133" t="str">
        <f t="shared" si="19"/>
        <v/>
      </c>
      <c r="AR77" s="249"/>
      <c r="AT77" s="248" t="s">
        <v>54</v>
      </c>
      <c r="AU77" s="136" t="str">
        <f t="shared" si="37"/>
        <v/>
      </c>
      <c r="AV77" s="119"/>
      <c r="AW77" s="119"/>
      <c r="AX77" s="119"/>
    </row>
    <row r="78" spans="3:50" ht="25.5" customHeight="1" x14ac:dyDescent="0.55000000000000004">
      <c r="C78" s="182">
        <v>72</v>
      </c>
      <c r="D78" s="365"/>
      <c r="E78" s="366"/>
      <c r="F78" s="364"/>
      <c r="G78" s="371"/>
      <c r="H78" s="370"/>
      <c r="I78" s="114">
        <f t="shared" si="21"/>
        <v>0</v>
      </c>
      <c r="J78" s="114"/>
      <c r="K78" s="172" t="str">
        <f t="shared" si="22"/>
        <v/>
      </c>
      <c r="L78" s="173" t="str">
        <f t="shared" si="23"/>
        <v/>
      </c>
      <c r="M78" s="248" t="s">
        <v>53</v>
      </c>
      <c r="O78" s="174" t="str">
        <f t="shared" si="24"/>
        <v/>
      </c>
      <c r="P78" s="174" t="str">
        <f t="shared" si="31"/>
        <v/>
      </c>
      <c r="Q78" s="171" t="str">
        <f t="shared" si="32"/>
        <v/>
      </c>
      <c r="R78" s="248" t="s">
        <v>53</v>
      </c>
      <c r="U78" s="134" t="str">
        <f t="shared" si="33"/>
        <v/>
      </c>
      <c r="V78" s="248" t="s">
        <v>53</v>
      </c>
      <c r="W78" s="29"/>
      <c r="X78" s="29"/>
      <c r="Y78" s="29"/>
      <c r="Z78" s="29"/>
      <c r="AA78" s="129">
        <f t="shared" si="25"/>
        <v>0</v>
      </c>
      <c r="AB78" s="129">
        <f t="shared" si="26"/>
        <v>0</v>
      </c>
      <c r="AC78" s="129">
        <f t="shared" si="27"/>
        <v>0</v>
      </c>
      <c r="AD78" s="129">
        <f t="shared" si="28"/>
        <v>0</v>
      </c>
      <c r="AE78" s="189"/>
      <c r="AF78" s="189"/>
      <c r="AG78" s="135">
        <f t="shared" si="34"/>
        <v>0</v>
      </c>
      <c r="AH78" s="129"/>
      <c r="AI78" s="135">
        <f t="shared" si="35"/>
        <v>0</v>
      </c>
      <c r="AJ78" s="130">
        <f t="shared" si="29"/>
        <v>0</v>
      </c>
      <c r="AK78" s="130" t="str">
        <f t="shared" si="30"/>
        <v/>
      </c>
      <c r="AL78" s="130" t="str">
        <f t="shared" si="36"/>
        <v/>
      </c>
      <c r="AM78" s="119"/>
      <c r="AN78" s="119"/>
      <c r="AO78" s="94" t="str">
        <f t="shared" si="20"/>
        <v/>
      </c>
      <c r="AP78" s="132"/>
      <c r="AQ78" s="133" t="str">
        <f t="shared" si="19"/>
        <v/>
      </c>
      <c r="AR78" s="249"/>
      <c r="AT78" s="248" t="s">
        <v>54</v>
      </c>
      <c r="AU78" s="136" t="str">
        <f t="shared" si="37"/>
        <v/>
      </c>
      <c r="AV78" s="119"/>
      <c r="AW78" s="119"/>
      <c r="AX78" s="119"/>
    </row>
    <row r="79" spans="3:50" ht="25.5" customHeight="1" x14ac:dyDescent="0.55000000000000004">
      <c r="C79" s="182">
        <v>73</v>
      </c>
      <c r="D79" s="365"/>
      <c r="E79" s="366"/>
      <c r="F79" s="364"/>
      <c r="G79" s="371"/>
      <c r="H79" s="370"/>
      <c r="I79" s="114">
        <f t="shared" si="21"/>
        <v>0</v>
      </c>
      <c r="J79" s="114"/>
      <c r="K79" s="172" t="str">
        <f t="shared" si="22"/>
        <v/>
      </c>
      <c r="L79" s="173" t="str">
        <f t="shared" si="23"/>
        <v/>
      </c>
      <c r="M79" s="248" t="s">
        <v>53</v>
      </c>
      <c r="O79" s="174" t="str">
        <f t="shared" si="24"/>
        <v/>
      </c>
      <c r="P79" s="174" t="str">
        <f t="shared" si="31"/>
        <v/>
      </c>
      <c r="Q79" s="171" t="str">
        <f t="shared" si="32"/>
        <v/>
      </c>
      <c r="R79" s="248" t="s">
        <v>53</v>
      </c>
      <c r="U79" s="134" t="str">
        <f t="shared" si="33"/>
        <v/>
      </c>
      <c r="V79" s="248" t="s">
        <v>53</v>
      </c>
      <c r="W79" s="29"/>
      <c r="X79" s="29"/>
      <c r="Y79" s="29"/>
      <c r="Z79" s="29"/>
      <c r="AA79" s="129">
        <f t="shared" si="25"/>
        <v>0</v>
      </c>
      <c r="AB79" s="129">
        <f t="shared" si="26"/>
        <v>0</v>
      </c>
      <c r="AC79" s="129">
        <f t="shared" si="27"/>
        <v>0</v>
      </c>
      <c r="AD79" s="129">
        <f t="shared" si="28"/>
        <v>0</v>
      </c>
      <c r="AE79" s="189"/>
      <c r="AF79" s="189"/>
      <c r="AG79" s="135">
        <f t="shared" si="34"/>
        <v>0</v>
      </c>
      <c r="AH79" s="129"/>
      <c r="AI79" s="135">
        <f t="shared" si="35"/>
        <v>0</v>
      </c>
      <c r="AJ79" s="130">
        <f t="shared" si="29"/>
        <v>0</v>
      </c>
      <c r="AK79" s="130" t="str">
        <f t="shared" si="30"/>
        <v/>
      </c>
      <c r="AL79" s="130" t="str">
        <f t="shared" si="36"/>
        <v/>
      </c>
      <c r="AM79" s="119"/>
      <c r="AN79" s="119"/>
      <c r="AO79" s="94" t="str">
        <f t="shared" si="20"/>
        <v/>
      </c>
      <c r="AP79" s="132"/>
      <c r="AQ79" s="133" t="str">
        <f t="shared" si="19"/>
        <v/>
      </c>
      <c r="AR79" s="249"/>
      <c r="AT79" s="248" t="s">
        <v>54</v>
      </c>
      <c r="AU79" s="136" t="str">
        <f t="shared" si="37"/>
        <v/>
      </c>
      <c r="AV79" s="119"/>
      <c r="AW79" s="119"/>
      <c r="AX79" s="119"/>
    </row>
    <row r="80" spans="3:50" ht="25.5" customHeight="1" x14ac:dyDescent="0.55000000000000004">
      <c r="C80" s="182">
        <v>74</v>
      </c>
      <c r="D80" s="365"/>
      <c r="E80" s="366"/>
      <c r="F80" s="364"/>
      <c r="G80" s="371"/>
      <c r="H80" s="370"/>
      <c r="I80" s="114">
        <f t="shared" si="21"/>
        <v>0</v>
      </c>
      <c r="J80" s="114"/>
      <c r="K80" s="172" t="str">
        <f t="shared" si="22"/>
        <v/>
      </c>
      <c r="L80" s="173" t="str">
        <f t="shared" si="23"/>
        <v/>
      </c>
      <c r="M80" s="248" t="s">
        <v>53</v>
      </c>
      <c r="O80" s="174" t="str">
        <f t="shared" si="24"/>
        <v/>
      </c>
      <c r="P80" s="174" t="str">
        <f t="shared" si="31"/>
        <v/>
      </c>
      <c r="Q80" s="171" t="str">
        <f t="shared" si="32"/>
        <v/>
      </c>
      <c r="R80" s="248" t="s">
        <v>53</v>
      </c>
      <c r="U80" s="134" t="str">
        <f t="shared" si="33"/>
        <v/>
      </c>
      <c r="V80" s="248" t="s">
        <v>53</v>
      </c>
      <c r="W80" s="29"/>
      <c r="X80" s="29"/>
      <c r="Y80" s="29"/>
      <c r="Z80" s="29"/>
      <c r="AA80" s="129">
        <f t="shared" si="25"/>
        <v>0</v>
      </c>
      <c r="AB80" s="129">
        <f t="shared" si="26"/>
        <v>0</v>
      </c>
      <c r="AC80" s="129">
        <f t="shared" si="27"/>
        <v>0</v>
      </c>
      <c r="AD80" s="129">
        <f t="shared" si="28"/>
        <v>0</v>
      </c>
      <c r="AE80" s="189"/>
      <c r="AF80" s="189"/>
      <c r="AG80" s="135">
        <f t="shared" si="34"/>
        <v>0</v>
      </c>
      <c r="AH80" s="129"/>
      <c r="AI80" s="135">
        <f t="shared" si="35"/>
        <v>0</v>
      </c>
      <c r="AJ80" s="130">
        <f t="shared" si="29"/>
        <v>0</v>
      </c>
      <c r="AK80" s="130" t="str">
        <f t="shared" si="30"/>
        <v/>
      </c>
      <c r="AL80" s="130" t="str">
        <f t="shared" si="36"/>
        <v/>
      </c>
      <c r="AM80" s="119"/>
      <c r="AN80" s="119"/>
      <c r="AO80" s="94" t="str">
        <f t="shared" si="20"/>
        <v/>
      </c>
      <c r="AP80" s="132"/>
      <c r="AQ80" s="133" t="str">
        <f t="shared" ref="AQ80:AQ143" si="38">IF(AO80="",Q80,AO80+Q80)</f>
        <v/>
      </c>
      <c r="AR80" s="249"/>
      <c r="AT80" s="248" t="s">
        <v>54</v>
      </c>
      <c r="AU80" s="136" t="str">
        <f t="shared" si="37"/>
        <v/>
      </c>
      <c r="AV80" s="119"/>
      <c r="AW80" s="119"/>
      <c r="AX80" s="119"/>
    </row>
    <row r="81" spans="3:50" ht="25.5" customHeight="1" x14ac:dyDescent="0.55000000000000004">
      <c r="C81" s="182">
        <v>75</v>
      </c>
      <c r="D81" s="365"/>
      <c r="E81" s="366"/>
      <c r="F81" s="364"/>
      <c r="G81" s="371"/>
      <c r="H81" s="370"/>
      <c r="I81" s="114">
        <f t="shared" si="21"/>
        <v>0</v>
      </c>
      <c r="J81" s="114"/>
      <c r="K81" s="172" t="str">
        <f t="shared" si="22"/>
        <v/>
      </c>
      <c r="L81" s="173" t="str">
        <f t="shared" si="23"/>
        <v/>
      </c>
      <c r="M81" s="248" t="s">
        <v>53</v>
      </c>
      <c r="O81" s="174" t="str">
        <f t="shared" si="24"/>
        <v/>
      </c>
      <c r="P81" s="174" t="str">
        <f t="shared" si="31"/>
        <v/>
      </c>
      <c r="Q81" s="171" t="str">
        <f t="shared" si="32"/>
        <v/>
      </c>
      <c r="R81" s="248" t="s">
        <v>53</v>
      </c>
      <c r="U81" s="134" t="str">
        <f t="shared" si="33"/>
        <v/>
      </c>
      <c r="V81" s="248" t="s">
        <v>53</v>
      </c>
      <c r="W81" s="29"/>
      <c r="X81" s="29"/>
      <c r="Y81" s="29"/>
      <c r="Z81" s="29"/>
      <c r="AA81" s="129">
        <f t="shared" si="25"/>
        <v>0</v>
      </c>
      <c r="AB81" s="129">
        <f t="shared" si="26"/>
        <v>0</v>
      </c>
      <c r="AC81" s="129">
        <f t="shared" si="27"/>
        <v>0</v>
      </c>
      <c r="AD81" s="129">
        <f t="shared" si="28"/>
        <v>0</v>
      </c>
      <c r="AE81" s="189"/>
      <c r="AF81" s="189"/>
      <c r="AG81" s="135">
        <f t="shared" si="34"/>
        <v>0</v>
      </c>
      <c r="AH81" s="129"/>
      <c r="AI81" s="135">
        <f t="shared" si="35"/>
        <v>0</v>
      </c>
      <c r="AJ81" s="130">
        <f t="shared" si="29"/>
        <v>0</v>
      </c>
      <c r="AK81" s="130" t="str">
        <f t="shared" si="30"/>
        <v/>
      </c>
      <c r="AL81" s="130" t="str">
        <f t="shared" si="36"/>
        <v/>
      </c>
      <c r="AM81" s="119"/>
      <c r="AN81" s="119"/>
      <c r="AO81" s="94" t="str">
        <f t="shared" si="20"/>
        <v/>
      </c>
      <c r="AP81" s="132"/>
      <c r="AQ81" s="133" t="str">
        <f t="shared" si="38"/>
        <v/>
      </c>
      <c r="AR81" s="249"/>
      <c r="AT81" s="248" t="s">
        <v>54</v>
      </c>
      <c r="AU81" s="136" t="str">
        <f t="shared" si="37"/>
        <v/>
      </c>
      <c r="AV81" s="119"/>
      <c r="AW81" s="119"/>
      <c r="AX81" s="119"/>
    </row>
    <row r="82" spans="3:50" ht="25.5" customHeight="1" x14ac:dyDescent="0.55000000000000004">
      <c r="C82" s="182">
        <v>76</v>
      </c>
      <c r="D82" s="365"/>
      <c r="E82" s="366"/>
      <c r="F82" s="364"/>
      <c r="G82" s="371"/>
      <c r="H82" s="370"/>
      <c r="I82" s="114">
        <f t="shared" si="21"/>
        <v>0</v>
      </c>
      <c r="J82" s="114"/>
      <c r="K82" s="172" t="str">
        <f t="shared" si="22"/>
        <v/>
      </c>
      <c r="L82" s="173" t="str">
        <f t="shared" si="23"/>
        <v/>
      </c>
      <c r="M82" s="248" t="s">
        <v>53</v>
      </c>
      <c r="O82" s="174" t="str">
        <f t="shared" si="24"/>
        <v/>
      </c>
      <c r="P82" s="174" t="str">
        <f t="shared" si="31"/>
        <v/>
      </c>
      <c r="Q82" s="171" t="str">
        <f t="shared" si="32"/>
        <v/>
      </c>
      <c r="R82" s="248" t="s">
        <v>53</v>
      </c>
      <c r="U82" s="134" t="str">
        <f t="shared" si="33"/>
        <v/>
      </c>
      <c r="V82" s="248" t="s">
        <v>53</v>
      </c>
      <c r="W82" s="29"/>
      <c r="X82" s="29"/>
      <c r="Y82" s="29"/>
      <c r="Z82" s="29"/>
      <c r="AA82" s="129">
        <f t="shared" si="25"/>
        <v>0</v>
      </c>
      <c r="AB82" s="129">
        <f t="shared" si="26"/>
        <v>0</v>
      </c>
      <c r="AC82" s="129">
        <f t="shared" si="27"/>
        <v>0</v>
      </c>
      <c r="AD82" s="129">
        <f t="shared" si="28"/>
        <v>0</v>
      </c>
      <c r="AE82" s="189"/>
      <c r="AF82" s="189"/>
      <c r="AG82" s="135">
        <f t="shared" si="34"/>
        <v>0</v>
      </c>
      <c r="AH82" s="129"/>
      <c r="AI82" s="135">
        <f t="shared" si="35"/>
        <v>0</v>
      </c>
      <c r="AJ82" s="130">
        <f t="shared" si="29"/>
        <v>0</v>
      </c>
      <c r="AK82" s="130" t="str">
        <f t="shared" si="30"/>
        <v/>
      </c>
      <c r="AL82" s="130" t="str">
        <f t="shared" si="36"/>
        <v/>
      </c>
      <c r="AM82" s="119"/>
      <c r="AN82" s="119"/>
      <c r="AO82" s="94" t="str">
        <f t="shared" si="20"/>
        <v/>
      </c>
      <c r="AP82" s="132"/>
      <c r="AQ82" s="133" t="str">
        <f t="shared" si="38"/>
        <v/>
      </c>
      <c r="AR82" s="249"/>
      <c r="AT82" s="248" t="s">
        <v>54</v>
      </c>
      <c r="AU82" s="136" t="str">
        <f t="shared" si="37"/>
        <v/>
      </c>
      <c r="AV82" s="119"/>
      <c r="AW82" s="119"/>
      <c r="AX82" s="119"/>
    </row>
    <row r="83" spans="3:50" ht="25.5" customHeight="1" x14ac:dyDescent="0.55000000000000004">
      <c r="C83" s="182">
        <v>77</v>
      </c>
      <c r="D83" s="365"/>
      <c r="E83" s="366"/>
      <c r="F83" s="364"/>
      <c r="G83" s="371"/>
      <c r="H83" s="370"/>
      <c r="I83" s="114">
        <f t="shared" si="21"/>
        <v>0</v>
      </c>
      <c r="J83" s="114"/>
      <c r="K83" s="172" t="str">
        <f t="shared" si="22"/>
        <v/>
      </c>
      <c r="L83" s="173" t="str">
        <f t="shared" si="23"/>
        <v/>
      </c>
      <c r="M83" s="248" t="s">
        <v>53</v>
      </c>
      <c r="O83" s="174" t="str">
        <f t="shared" si="24"/>
        <v/>
      </c>
      <c r="P83" s="174" t="str">
        <f t="shared" si="31"/>
        <v/>
      </c>
      <c r="Q83" s="171" t="str">
        <f t="shared" si="32"/>
        <v/>
      </c>
      <c r="R83" s="248" t="s">
        <v>53</v>
      </c>
      <c r="U83" s="134" t="str">
        <f t="shared" si="33"/>
        <v/>
      </c>
      <c r="V83" s="248" t="s">
        <v>53</v>
      </c>
      <c r="W83" s="29"/>
      <c r="X83" s="29"/>
      <c r="Y83" s="29"/>
      <c r="Z83" s="29"/>
      <c r="AA83" s="129">
        <f t="shared" si="25"/>
        <v>0</v>
      </c>
      <c r="AB83" s="129">
        <f t="shared" si="26"/>
        <v>0</v>
      </c>
      <c r="AC83" s="129">
        <f t="shared" si="27"/>
        <v>0</v>
      </c>
      <c r="AD83" s="129">
        <f t="shared" si="28"/>
        <v>0</v>
      </c>
      <c r="AE83" s="189"/>
      <c r="AF83" s="189"/>
      <c r="AG83" s="135">
        <f t="shared" si="34"/>
        <v>0</v>
      </c>
      <c r="AH83" s="129"/>
      <c r="AI83" s="135">
        <f t="shared" si="35"/>
        <v>0</v>
      </c>
      <c r="AJ83" s="130">
        <f t="shared" si="29"/>
        <v>0</v>
      </c>
      <c r="AK83" s="130" t="str">
        <f t="shared" si="30"/>
        <v/>
      </c>
      <c r="AL83" s="130" t="str">
        <f t="shared" si="36"/>
        <v/>
      </c>
      <c r="AM83" s="119"/>
      <c r="AN83" s="119"/>
      <c r="AO83" s="94" t="str">
        <f t="shared" ref="AO83:AO146" si="39">AL83</f>
        <v/>
      </c>
      <c r="AP83" s="132"/>
      <c r="AQ83" s="133" t="str">
        <f t="shared" si="38"/>
        <v/>
      </c>
      <c r="AR83" s="249"/>
      <c r="AT83" s="248" t="s">
        <v>54</v>
      </c>
      <c r="AU83" s="136" t="str">
        <f t="shared" si="37"/>
        <v/>
      </c>
      <c r="AV83" s="119"/>
      <c r="AW83" s="119"/>
      <c r="AX83" s="119"/>
    </row>
    <row r="84" spans="3:50" ht="25.5" customHeight="1" x14ac:dyDescent="0.55000000000000004">
      <c r="C84" s="182">
        <v>78</v>
      </c>
      <c r="D84" s="365"/>
      <c r="E84" s="366"/>
      <c r="F84" s="364"/>
      <c r="G84" s="371"/>
      <c r="H84" s="370"/>
      <c r="I84" s="114">
        <f t="shared" si="21"/>
        <v>0</v>
      </c>
      <c r="J84" s="114"/>
      <c r="K84" s="172" t="str">
        <f t="shared" si="22"/>
        <v/>
      </c>
      <c r="L84" s="173" t="str">
        <f t="shared" si="23"/>
        <v/>
      </c>
      <c r="M84" s="248" t="s">
        <v>53</v>
      </c>
      <c r="O84" s="174" t="str">
        <f t="shared" si="24"/>
        <v/>
      </c>
      <c r="P84" s="174" t="str">
        <f t="shared" si="31"/>
        <v/>
      </c>
      <c r="Q84" s="171" t="str">
        <f t="shared" si="32"/>
        <v/>
      </c>
      <c r="R84" s="248" t="s">
        <v>53</v>
      </c>
      <c r="U84" s="134" t="str">
        <f t="shared" si="33"/>
        <v/>
      </c>
      <c r="V84" s="248" t="s">
        <v>53</v>
      </c>
      <c r="W84" s="29"/>
      <c r="X84" s="29"/>
      <c r="Y84" s="29"/>
      <c r="Z84" s="29"/>
      <c r="AA84" s="129">
        <f t="shared" si="25"/>
        <v>0</v>
      </c>
      <c r="AB84" s="129">
        <f t="shared" si="26"/>
        <v>0</v>
      </c>
      <c r="AC84" s="129">
        <f t="shared" si="27"/>
        <v>0</v>
      </c>
      <c r="AD84" s="129">
        <f t="shared" si="28"/>
        <v>0</v>
      </c>
      <c r="AE84" s="189"/>
      <c r="AF84" s="189"/>
      <c r="AG84" s="135">
        <f t="shared" si="34"/>
        <v>0</v>
      </c>
      <c r="AH84" s="129"/>
      <c r="AI84" s="135">
        <f t="shared" si="35"/>
        <v>0</v>
      </c>
      <c r="AJ84" s="130">
        <f t="shared" si="29"/>
        <v>0</v>
      </c>
      <c r="AK84" s="130" t="str">
        <f t="shared" si="30"/>
        <v/>
      </c>
      <c r="AL84" s="130" t="str">
        <f t="shared" si="36"/>
        <v/>
      </c>
      <c r="AM84" s="119"/>
      <c r="AN84" s="119"/>
      <c r="AO84" s="94" t="str">
        <f t="shared" si="39"/>
        <v/>
      </c>
      <c r="AP84" s="132"/>
      <c r="AQ84" s="133" t="str">
        <f t="shared" si="38"/>
        <v/>
      </c>
      <c r="AR84" s="249"/>
      <c r="AT84" s="248" t="s">
        <v>54</v>
      </c>
      <c r="AU84" s="136" t="str">
        <f t="shared" si="37"/>
        <v/>
      </c>
      <c r="AV84" s="119"/>
      <c r="AW84" s="119"/>
      <c r="AX84" s="119"/>
    </row>
    <row r="85" spans="3:50" ht="25.5" customHeight="1" x14ac:dyDescent="0.55000000000000004">
      <c r="C85" s="182">
        <v>79</v>
      </c>
      <c r="D85" s="365"/>
      <c r="E85" s="366"/>
      <c r="F85" s="364"/>
      <c r="G85" s="371"/>
      <c r="H85" s="370"/>
      <c r="I85" s="114">
        <f t="shared" si="21"/>
        <v>0</v>
      </c>
      <c r="J85" s="114"/>
      <c r="K85" s="172" t="str">
        <f t="shared" si="22"/>
        <v/>
      </c>
      <c r="L85" s="173" t="str">
        <f t="shared" si="23"/>
        <v/>
      </c>
      <c r="M85" s="248" t="s">
        <v>53</v>
      </c>
      <c r="O85" s="174" t="str">
        <f t="shared" si="24"/>
        <v/>
      </c>
      <c r="P85" s="174" t="str">
        <f t="shared" si="31"/>
        <v/>
      </c>
      <c r="Q85" s="171" t="str">
        <f t="shared" si="32"/>
        <v/>
      </c>
      <c r="R85" s="248" t="s">
        <v>53</v>
      </c>
      <c r="U85" s="134" t="str">
        <f t="shared" si="33"/>
        <v/>
      </c>
      <c r="V85" s="248" t="s">
        <v>53</v>
      </c>
      <c r="W85" s="29"/>
      <c r="X85" s="29"/>
      <c r="Y85" s="29"/>
      <c r="Z85" s="29"/>
      <c r="AA85" s="129">
        <f t="shared" si="25"/>
        <v>0</v>
      </c>
      <c r="AB85" s="129">
        <f t="shared" si="26"/>
        <v>0</v>
      </c>
      <c r="AC85" s="129">
        <f t="shared" si="27"/>
        <v>0</v>
      </c>
      <c r="AD85" s="129">
        <f t="shared" si="28"/>
        <v>0</v>
      </c>
      <c r="AE85" s="189"/>
      <c r="AF85" s="189"/>
      <c r="AG85" s="135">
        <f t="shared" si="34"/>
        <v>0</v>
      </c>
      <c r="AH85" s="129"/>
      <c r="AI85" s="135">
        <f t="shared" si="35"/>
        <v>0</v>
      </c>
      <c r="AJ85" s="130">
        <f t="shared" si="29"/>
        <v>0</v>
      </c>
      <c r="AK85" s="130" t="str">
        <f t="shared" si="30"/>
        <v/>
      </c>
      <c r="AL85" s="130" t="str">
        <f t="shared" si="36"/>
        <v/>
      </c>
      <c r="AM85" s="119"/>
      <c r="AN85" s="119"/>
      <c r="AO85" s="94" t="str">
        <f t="shared" si="39"/>
        <v/>
      </c>
      <c r="AP85" s="132"/>
      <c r="AQ85" s="133" t="str">
        <f t="shared" si="38"/>
        <v/>
      </c>
      <c r="AR85" s="249"/>
      <c r="AT85" s="248" t="s">
        <v>54</v>
      </c>
      <c r="AU85" s="136" t="str">
        <f t="shared" si="37"/>
        <v/>
      </c>
      <c r="AV85" s="119"/>
      <c r="AW85" s="119"/>
      <c r="AX85" s="119"/>
    </row>
    <row r="86" spans="3:50" ht="25.5" customHeight="1" x14ac:dyDescent="0.55000000000000004">
      <c r="C86" s="182">
        <v>80</v>
      </c>
      <c r="D86" s="365"/>
      <c r="E86" s="366"/>
      <c r="F86" s="364"/>
      <c r="G86" s="371"/>
      <c r="H86" s="370"/>
      <c r="I86" s="114">
        <f t="shared" si="21"/>
        <v>0</v>
      </c>
      <c r="J86" s="114"/>
      <c r="K86" s="172" t="str">
        <f t="shared" si="22"/>
        <v/>
      </c>
      <c r="L86" s="173" t="str">
        <f t="shared" si="23"/>
        <v/>
      </c>
      <c r="M86" s="248" t="s">
        <v>53</v>
      </c>
      <c r="O86" s="174" t="str">
        <f t="shared" si="24"/>
        <v/>
      </c>
      <c r="P86" s="174" t="str">
        <f t="shared" si="31"/>
        <v/>
      </c>
      <c r="Q86" s="171" t="str">
        <f t="shared" si="32"/>
        <v/>
      </c>
      <c r="R86" s="248" t="s">
        <v>53</v>
      </c>
      <c r="U86" s="134" t="str">
        <f t="shared" si="33"/>
        <v/>
      </c>
      <c r="V86" s="248" t="s">
        <v>53</v>
      </c>
      <c r="W86" s="29"/>
      <c r="X86" s="29"/>
      <c r="Y86" s="29"/>
      <c r="Z86" s="29"/>
      <c r="AA86" s="129">
        <f t="shared" si="25"/>
        <v>0</v>
      </c>
      <c r="AB86" s="129">
        <f t="shared" si="26"/>
        <v>0</v>
      </c>
      <c r="AC86" s="129">
        <f t="shared" si="27"/>
        <v>0</v>
      </c>
      <c r="AD86" s="129">
        <f t="shared" si="28"/>
        <v>0</v>
      </c>
      <c r="AE86" s="189"/>
      <c r="AF86" s="189"/>
      <c r="AG86" s="135">
        <f t="shared" si="34"/>
        <v>0</v>
      </c>
      <c r="AH86" s="129"/>
      <c r="AI86" s="135">
        <f t="shared" si="35"/>
        <v>0</v>
      </c>
      <c r="AJ86" s="130">
        <f t="shared" si="29"/>
        <v>0</v>
      </c>
      <c r="AK86" s="130" t="str">
        <f t="shared" si="30"/>
        <v/>
      </c>
      <c r="AL86" s="130" t="str">
        <f t="shared" si="36"/>
        <v/>
      </c>
      <c r="AM86" s="119"/>
      <c r="AN86" s="119"/>
      <c r="AO86" s="94" t="str">
        <f t="shared" si="39"/>
        <v/>
      </c>
      <c r="AP86" s="132"/>
      <c r="AQ86" s="133" t="str">
        <f t="shared" si="38"/>
        <v/>
      </c>
      <c r="AR86" s="249"/>
      <c r="AT86" s="248" t="s">
        <v>54</v>
      </c>
      <c r="AU86" s="136" t="str">
        <f t="shared" si="37"/>
        <v/>
      </c>
      <c r="AV86" s="119"/>
      <c r="AW86" s="119"/>
      <c r="AX86" s="119"/>
    </row>
    <row r="87" spans="3:50" ht="25.5" customHeight="1" x14ac:dyDescent="0.55000000000000004">
      <c r="C87" s="182">
        <v>81</v>
      </c>
      <c r="D87" s="365"/>
      <c r="E87" s="366"/>
      <c r="F87" s="364"/>
      <c r="G87" s="371"/>
      <c r="H87" s="370"/>
      <c r="I87" s="114">
        <f t="shared" si="21"/>
        <v>0</v>
      </c>
      <c r="J87" s="114"/>
      <c r="K87" s="172" t="str">
        <f t="shared" si="22"/>
        <v/>
      </c>
      <c r="L87" s="173" t="str">
        <f t="shared" si="23"/>
        <v/>
      </c>
      <c r="M87" s="248" t="s">
        <v>53</v>
      </c>
      <c r="O87" s="174" t="str">
        <f t="shared" si="24"/>
        <v/>
      </c>
      <c r="P87" s="174" t="str">
        <f t="shared" si="31"/>
        <v/>
      </c>
      <c r="Q87" s="171" t="str">
        <f t="shared" si="32"/>
        <v/>
      </c>
      <c r="R87" s="248" t="s">
        <v>53</v>
      </c>
      <c r="U87" s="134" t="str">
        <f t="shared" si="33"/>
        <v/>
      </c>
      <c r="V87" s="248" t="s">
        <v>53</v>
      </c>
      <c r="W87" s="29"/>
      <c r="X87" s="29"/>
      <c r="Y87" s="29"/>
      <c r="Z87" s="29"/>
      <c r="AA87" s="129">
        <f t="shared" si="25"/>
        <v>0</v>
      </c>
      <c r="AB87" s="129">
        <f t="shared" si="26"/>
        <v>0</v>
      </c>
      <c r="AC87" s="129">
        <f t="shared" si="27"/>
        <v>0</v>
      </c>
      <c r="AD87" s="129">
        <f t="shared" si="28"/>
        <v>0</v>
      </c>
      <c r="AE87" s="189"/>
      <c r="AF87" s="189"/>
      <c r="AG87" s="135">
        <f t="shared" si="34"/>
        <v>0</v>
      </c>
      <c r="AH87" s="129"/>
      <c r="AI87" s="135">
        <f t="shared" si="35"/>
        <v>0</v>
      </c>
      <c r="AJ87" s="130">
        <f t="shared" si="29"/>
        <v>0</v>
      </c>
      <c r="AK87" s="130" t="str">
        <f t="shared" si="30"/>
        <v/>
      </c>
      <c r="AL87" s="130" t="str">
        <f t="shared" si="36"/>
        <v/>
      </c>
      <c r="AM87" s="119"/>
      <c r="AN87" s="119"/>
      <c r="AO87" s="94" t="str">
        <f t="shared" si="39"/>
        <v/>
      </c>
      <c r="AP87" s="132"/>
      <c r="AQ87" s="133" t="str">
        <f t="shared" si="38"/>
        <v/>
      </c>
      <c r="AR87" s="249"/>
      <c r="AT87" s="248" t="s">
        <v>54</v>
      </c>
      <c r="AU87" s="136" t="str">
        <f t="shared" si="37"/>
        <v/>
      </c>
      <c r="AV87" s="119"/>
      <c r="AW87" s="119"/>
      <c r="AX87" s="119"/>
    </row>
    <row r="88" spans="3:50" ht="25.5" customHeight="1" x14ac:dyDescent="0.55000000000000004">
      <c r="C88" s="182">
        <v>82</v>
      </c>
      <c r="D88" s="365"/>
      <c r="E88" s="366"/>
      <c r="F88" s="364"/>
      <c r="G88" s="371"/>
      <c r="H88" s="370"/>
      <c r="I88" s="114">
        <f t="shared" si="21"/>
        <v>0</v>
      </c>
      <c r="J88" s="114"/>
      <c r="K88" s="172" t="str">
        <f t="shared" si="22"/>
        <v/>
      </c>
      <c r="L88" s="173" t="str">
        <f t="shared" si="23"/>
        <v/>
      </c>
      <c r="M88" s="248" t="s">
        <v>53</v>
      </c>
      <c r="O88" s="174" t="str">
        <f t="shared" si="24"/>
        <v/>
      </c>
      <c r="P88" s="174" t="str">
        <f t="shared" si="31"/>
        <v/>
      </c>
      <c r="Q88" s="171" t="str">
        <f t="shared" si="32"/>
        <v/>
      </c>
      <c r="R88" s="248" t="s">
        <v>53</v>
      </c>
      <c r="U88" s="134" t="str">
        <f t="shared" si="33"/>
        <v/>
      </c>
      <c r="V88" s="248" t="s">
        <v>53</v>
      </c>
      <c r="W88" s="29"/>
      <c r="X88" s="29"/>
      <c r="Y88" s="29"/>
      <c r="Z88" s="29"/>
      <c r="AA88" s="129">
        <f t="shared" si="25"/>
        <v>0</v>
      </c>
      <c r="AB88" s="129">
        <f t="shared" si="26"/>
        <v>0</v>
      </c>
      <c r="AC88" s="129">
        <f t="shared" si="27"/>
        <v>0</v>
      </c>
      <c r="AD88" s="129">
        <f t="shared" si="28"/>
        <v>0</v>
      </c>
      <c r="AE88" s="189"/>
      <c r="AF88" s="189"/>
      <c r="AG88" s="135">
        <f t="shared" si="34"/>
        <v>0</v>
      </c>
      <c r="AH88" s="129"/>
      <c r="AI88" s="135">
        <f t="shared" si="35"/>
        <v>0</v>
      </c>
      <c r="AJ88" s="130">
        <f t="shared" si="29"/>
        <v>0</v>
      </c>
      <c r="AK88" s="130" t="str">
        <f t="shared" si="30"/>
        <v/>
      </c>
      <c r="AL88" s="130" t="str">
        <f t="shared" si="36"/>
        <v/>
      </c>
      <c r="AM88" s="119"/>
      <c r="AN88" s="119"/>
      <c r="AO88" s="94" t="str">
        <f t="shared" si="39"/>
        <v/>
      </c>
      <c r="AP88" s="132"/>
      <c r="AQ88" s="133" t="str">
        <f t="shared" si="38"/>
        <v/>
      </c>
      <c r="AR88" s="249"/>
      <c r="AT88" s="248" t="s">
        <v>54</v>
      </c>
      <c r="AU88" s="136" t="str">
        <f t="shared" si="37"/>
        <v/>
      </c>
      <c r="AV88" s="119"/>
      <c r="AW88" s="119"/>
      <c r="AX88" s="119"/>
    </row>
    <row r="89" spans="3:50" ht="25.5" customHeight="1" x14ac:dyDescent="0.55000000000000004">
      <c r="C89" s="182">
        <v>83</v>
      </c>
      <c r="D89" s="365"/>
      <c r="E89" s="366"/>
      <c r="F89" s="364"/>
      <c r="G89" s="371"/>
      <c r="H89" s="370"/>
      <c r="I89" s="114">
        <f t="shared" si="21"/>
        <v>0</v>
      </c>
      <c r="J89" s="114"/>
      <c r="K89" s="172" t="str">
        <f t="shared" si="22"/>
        <v/>
      </c>
      <c r="L89" s="173" t="str">
        <f t="shared" si="23"/>
        <v/>
      </c>
      <c r="M89" s="248" t="s">
        <v>53</v>
      </c>
      <c r="O89" s="174" t="str">
        <f t="shared" si="24"/>
        <v/>
      </c>
      <c r="P89" s="174" t="str">
        <f t="shared" si="31"/>
        <v/>
      </c>
      <c r="Q89" s="171" t="str">
        <f t="shared" si="32"/>
        <v/>
      </c>
      <c r="R89" s="248" t="s">
        <v>53</v>
      </c>
      <c r="U89" s="134" t="str">
        <f t="shared" si="33"/>
        <v/>
      </c>
      <c r="V89" s="248" t="s">
        <v>53</v>
      </c>
      <c r="W89" s="29"/>
      <c r="X89" s="29"/>
      <c r="Y89" s="29"/>
      <c r="Z89" s="29"/>
      <c r="AA89" s="129">
        <f t="shared" si="25"/>
        <v>0</v>
      </c>
      <c r="AB89" s="129">
        <f t="shared" si="26"/>
        <v>0</v>
      </c>
      <c r="AC89" s="129">
        <f t="shared" si="27"/>
        <v>0</v>
      </c>
      <c r="AD89" s="129">
        <f t="shared" si="28"/>
        <v>0</v>
      </c>
      <c r="AE89" s="189"/>
      <c r="AF89" s="189"/>
      <c r="AG89" s="135">
        <f t="shared" si="34"/>
        <v>0</v>
      </c>
      <c r="AH89" s="129"/>
      <c r="AI89" s="135">
        <f t="shared" si="35"/>
        <v>0</v>
      </c>
      <c r="AJ89" s="130">
        <f t="shared" si="29"/>
        <v>0</v>
      </c>
      <c r="AK89" s="130" t="str">
        <f t="shared" si="30"/>
        <v/>
      </c>
      <c r="AL89" s="130" t="str">
        <f t="shared" si="36"/>
        <v/>
      </c>
      <c r="AM89" s="119"/>
      <c r="AN89" s="119"/>
      <c r="AO89" s="94" t="str">
        <f t="shared" si="39"/>
        <v/>
      </c>
      <c r="AP89" s="132"/>
      <c r="AQ89" s="133" t="str">
        <f t="shared" si="38"/>
        <v/>
      </c>
      <c r="AR89" s="249"/>
      <c r="AT89" s="248" t="s">
        <v>54</v>
      </c>
      <c r="AU89" s="136" t="str">
        <f t="shared" si="37"/>
        <v/>
      </c>
      <c r="AV89" s="119"/>
      <c r="AW89" s="119"/>
      <c r="AX89" s="119"/>
    </row>
    <row r="90" spans="3:50" ht="25.5" customHeight="1" x14ac:dyDescent="0.55000000000000004">
      <c r="C90" s="182">
        <v>84</v>
      </c>
      <c r="D90" s="365"/>
      <c r="E90" s="366"/>
      <c r="F90" s="364"/>
      <c r="G90" s="371"/>
      <c r="H90" s="370"/>
      <c r="I90" s="114">
        <f t="shared" si="21"/>
        <v>0</v>
      </c>
      <c r="J90" s="114"/>
      <c r="K90" s="172" t="str">
        <f t="shared" si="22"/>
        <v/>
      </c>
      <c r="L90" s="173" t="str">
        <f t="shared" si="23"/>
        <v/>
      </c>
      <c r="M90" s="248" t="s">
        <v>53</v>
      </c>
      <c r="O90" s="174" t="str">
        <f t="shared" si="24"/>
        <v/>
      </c>
      <c r="P90" s="174" t="str">
        <f t="shared" si="31"/>
        <v/>
      </c>
      <c r="Q90" s="171" t="str">
        <f t="shared" si="32"/>
        <v/>
      </c>
      <c r="R90" s="248" t="s">
        <v>53</v>
      </c>
      <c r="U90" s="134" t="str">
        <f t="shared" si="33"/>
        <v/>
      </c>
      <c r="V90" s="248" t="s">
        <v>53</v>
      </c>
      <c r="W90" s="29"/>
      <c r="X90" s="29"/>
      <c r="Y90" s="29"/>
      <c r="Z90" s="29"/>
      <c r="AA90" s="129">
        <f t="shared" si="25"/>
        <v>0</v>
      </c>
      <c r="AB90" s="129">
        <f t="shared" si="26"/>
        <v>0</v>
      </c>
      <c r="AC90" s="129">
        <f t="shared" si="27"/>
        <v>0</v>
      </c>
      <c r="AD90" s="129">
        <f t="shared" si="28"/>
        <v>0</v>
      </c>
      <c r="AE90" s="189"/>
      <c r="AF90" s="189"/>
      <c r="AG90" s="135">
        <f t="shared" si="34"/>
        <v>0</v>
      </c>
      <c r="AH90" s="129"/>
      <c r="AI90" s="135">
        <f t="shared" si="35"/>
        <v>0</v>
      </c>
      <c r="AJ90" s="130">
        <f t="shared" si="29"/>
        <v>0</v>
      </c>
      <c r="AK90" s="130" t="str">
        <f t="shared" si="30"/>
        <v/>
      </c>
      <c r="AL90" s="130" t="str">
        <f t="shared" si="36"/>
        <v/>
      </c>
      <c r="AM90" s="119"/>
      <c r="AN90" s="119"/>
      <c r="AO90" s="94" t="str">
        <f t="shared" si="39"/>
        <v/>
      </c>
      <c r="AP90" s="132"/>
      <c r="AQ90" s="133" t="str">
        <f t="shared" si="38"/>
        <v/>
      </c>
      <c r="AR90" s="249"/>
      <c r="AT90" s="248" t="s">
        <v>54</v>
      </c>
      <c r="AU90" s="136" t="str">
        <f t="shared" si="37"/>
        <v/>
      </c>
      <c r="AV90" s="119"/>
      <c r="AW90" s="119"/>
      <c r="AX90" s="119"/>
    </row>
    <row r="91" spans="3:50" ht="25.5" customHeight="1" x14ac:dyDescent="0.55000000000000004">
      <c r="C91" s="182">
        <v>85</v>
      </c>
      <c r="D91" s="365"/>
      <c r="E91" s="366"/>
      <c r="F91" s="364"/>
      <c r="G91" s="371"/>
      <c r="H91" s="370"/>
      <c r="I91" s="114">
        <f t="shared" si="21"/>
        <v>0</v>
      </c>
      <c r="J91" s="114"/>
      <c r="K91" s="172" t="str">
        <f t="shared" si="22"/>
        <v/>
      </c>
      <c r="L91" s="173" t="str">
        <f t="shared" si="23"/>
        <v/>
      </c>
      <c r="M91" s="248" t="s">
        <v>53</v>
      </c>
      <c r="O91" s="174" t="str">
        <f t="shared" si="24"/>
        <v/>
      </c>
      <c r="P91" s="174" t="str">
        <f t="shared" si="31"/>
        <v/>
      </c>
      <c r="Q91" s="171" t="str">
        <f t="shared" si="32"/>
        <v/>
      </c>
      <c r="R91" s="248" t="s">
        <v>53</v>
      </c>
      <c r="U91" s="134" t="str">
        <f t="shared" si="33"/>
        <v/>
      </c>
      <c r="V91" s="248" t="s">
        <v>53</v>
      </c>
      <c r="W91" s="29"/>
      <c r="X91" s="29"/>
      <c r="Y91" s="29"/>
      <c r="Z91" s="29"/>
      <c r="AA91" s="129">
        <f t="shared" si="25"/>
        <v>0</v>
      </c>
      <c r="AB91" s="129">
        <f t="shared" si="26"/>
        <v>0</v>
      </c>
      <c r="AC91" s="129">
        <f t="shared" si="27"/>
        <v>0</v>
      </c>
      <c r="AD91" s="129">
        <f t="shared" si="28"/>
        <v>0</v>
      </c>
      <c r="AE91" s="189"/>
      <c r="AF91" s="189"/>
      <c r="AG91" s="135">
        <f t="shared" si="34"/>
        <v>0</v>
      </c>
      <c r="AH91" s="129"/>
      <c r="AI91" s="135">
        <f t="shared" si="35"/>
        <v>0</v>
      </c>
      <c r="AJ91" s="130">
        <f t="shared" si="29"/>
        <v>0</v>
      </c>
      <c r="AK91" s="130" t="str">
        <f t="shared" si="30"/>
        <v/>
      </c>
      <c r="AL91" s="130" t="str">
        <f t="shared" si="36"/>
        <v/>
      </c>
      <c r="AM91" s="119"/>
      <c r="AN91" s="119"/>
      <c r="AO91" s="94" t="str">
        <f t="shared" si="39"/>
        <v/>
      </c>
      <c r="AP91" s="132"/>
      <c r="AQ91" s="133" t="str">
        <f t="shared" si="38"/>
        <v/>
      </c>
      <c r="AR91" s="249"/>
      <c r="AT91" s="248" t="s">
        <v>54</v>
      </c>
      <c r="AU91" s="136" t="str">
        <f t="shared" si="37"/>
        <v/>
      </c>
      <c r="AV91" s="119"/>
      <c r="AW91" s="119"/>
      <c r="AX91" s="119"/>
    </row>
    <row r="92" spans="3:50" ht="25.5" customHeight="1" x14ac:dyDescent="0.55000000000000004">
      <c r="C92" s="182">
        <v>86</v>
      </c>
      <c r="D92" s="365"/>
      <c r="E92" s="366"/>
      <c r="F92" s="364"/>
      <c r="G92" s="371"/>
      <c r="H92" s="370"/>
      <c r="I92" s="114">
        <f t="shared" si="21"/>
        <v>0</v>
      </c>
      <c r="J92" s="114"/>
      <c r="K92" s="172" t="str">
        <f t="shared" si="22"/>
        <v/>
      </c>
      <c r="L92" s="173" t="str">
        <f t="shared" si="23"/>
        <v/>
      </c>
      <c r="M92" s="248" t="s">
        <v>53</v>
      </c>
      <c r="O92" s="174" t="str">
        <f t="shared" si="24"/>
        <v/>
      </c>
      <c r="P92" s="174" t="str">
        <f t="shared" si="31"/>
        <v/>
      </c>
      <c r="Q92" s="171" t="str">
        <f t="shared" si="32"/>
        <v/>
      </c>
      <c r="R92" s="248" t="s">
        <v>53</v>
      </c>
      <c r="U92" s="134" t="str">
        <f t="shared" si="33"/>
        <v/>
      </c>
      <c r="V92" s="248" t="s">
        <v>53</v>
      </c>
      <c r="W92" s="29"/>
      <c r="X92" s="29"/>
      <c r="Y92" s="29"/>
      <c r="Z92" s="29"/>
      <c r="AA92" s="129">
        <f t="shared" si="25"/>
        <v>0</v>
      </c>
      <c r="AB92" s="129">
        <f t="shared" si="26"/>
        <v>0</v>
      </c>
      <c r="AC92" s="129">
        <f t="shared" si="27"/>
        <v>0</v>
      </c>
      <c r="AD92" s="129">
        <f t="shared" si="28"/>
        <v>0</v>
      </c>
      <c r="AE92" s="189"/>
      <c r="AF92" s="189"/>
      <c r="AG92" s="135">
        <f t="shared" si="34"/>
        <v>0</v>
      </c>
      <c r="AH92" s="129"/>
      <c r="AI92" s="135">
        <f t="shared" si="35"/>
        <v>0</v>
      </c>
      <c r="AJ92" s="130">
        <f t="shared" si="29"/>
        <v>0</v>
      </c>
      <c r="AK92" s="130" t="str">
        <f t="shared" si="30"/>
        <v/>
      </c>
      <c r="AL92" s="130" t="str">
        <f t="shared" si="36"/>
        <v/>
      </c>
      <c r="AM92" s="119"/>
      <c r="AN92" s="119"/>
      <c r="AO92" s="94" t="str">
        <f t="shared" si="39"/>
        <v/>
      </c>
      <c r="AP92" s="132"/>
      <c r="AQ92" s="133" t="str">
        <f t="shared" si="38"/>
        <v/>
      </c>
      <c r="AR92" s="249"/>
      <c r="AT92" s="248" t="s">
        <v>54</v>
      </c>
      <c r="AU92" s="136" t="str">
        <f t="shared" si="37"/>
        <v/>
      </c>
      <c r="AV92" s="119"/>
      <c r="AW92" s="119"/>
      <c r="AX92" s="119"/>
    </row>
    <row r="93" spans="3:50" ht="25.5" customHeight="1" x14ac:dyDescent="0.55000000000000004">
      <c r="C93" s="182">
        <v>87</v>
      </c>
      <c r="D93" s="365"/>
      <c r="E93" s="366"/>
      <c r="F93" s="364"/>
      <c r="G93" s="371"/>
      <c r="H93" s="370"/>
      <c r="I93" s="114">
        <f t="shared" si="21"/>
        <v>0</v>
      </c>
      <c r="J93" s="114"/>
      <c r="K93" s="172" t="str">
        <f t="shared" si="22"/>
        <v/>
      </c>
      <c r="L93" s="173" t="str">
        <f t="shared" si="23"/>
        <v/>
      </c>
      <c r="M93" s="248" t="s">
        <v>53</v>
      </c>
      <c r="O93" s="174" t="str">
        <f t="shared" si="24"/>
        <v/>
      </c>
      <c r="P93" s="174" t="str">
        <f t="shared" si="31"/>
        <v/>
      </c>
      <c r="Q93" s="171" t="str">
        <f t="shared" si="32"/>
        <v/>
      </c>
      <c r="R93" s="248" t="s">
        <v>53</v>
      </c>
      <c r="U93" s="134" t="str">
        <f t="shared" si="33"/>
        <v/>
      </c>
      <c r="V93" s="248" t="s">
        <v>53</v>
      </c>
      <c r="W93" s="29"/>
      <c r="X93" s="29"/>
      <c r="Y93" s="29"/>
      <c r="Z93" s="29"/>
      <c r="AA93" s="129">
        <f t="shared" si="25"/>
        <v>0</v>
      </c>
      <c r="AB93" s="129">
        <f t="shared" si="26"/>
        <v>0</v>
      </c>
      <c r="AC93" s="129">
        <f t="shared" si="27"/>
        <v>0</v>
      </c>
      <c r="AD93" s="129">
        <f t="shared" si="28"/>
        <v>0</v>
      </c>
      <c r="AE93" s="189"/>
      <c r="AF93" s="189"/>
      <c r="AG93" s="135">
        <f t="shared" si="34"/>
        <v>0</v>
      </c>
      <c r="AH93" s="129"/>
      <c r="AI93" s="135">
        <f t="shared" si="35"/>
        <v>0</v>
      </c>
      <c r="AJ93" s="130">
        <f t="shared" si="29"/>
        <v>0</v>
      </c>
      <c r="AK93" s="130" t="str">
        <f t="shared" si="30"/>
        <v/>
      </c>
      <c r="AL93" s="130" t="str">
        <f t="shared" si="36"/>
        <v/>
      </c>
      <c r="AM93" s="119"/>
      <c r="AN93" s="119"/>
      <c r="AO93" s="94" t="str">
        <f t="shared" si="39"/>
        <v/>
      </c>
      <c r="AP93" s="132"/>
      <c r="AQ93" s="133" t="str">
        <f t="shared" si="38"/>
        <v/>
      </c>
      <c r="AR93" s="249"/>
      <c r="AT93" s="248" t="s">
        <v>54</v>
      </c>
      <c r="AU93" s="136" t="str">
        <f t="shared" si="37"/>
        <v/>
      </c>
      <c r="AV93" s="119"/>
      <c r="AW93" s="119"/>
      <c r="AX93" s="119"/>
    </row>
    <row r="94" spans="3:50" ht="25.5" customHeight="1" x14ac:dyDescent="0.55000000000000004">
      <c r="C94" s="182">
        <v>88</v>
      </c>
      <c r="D94" s="365"/>
      <c r="E94" s="366"/>
      <c r="F94" s="364"/>
      <c r="G94" s="371"/>
      <c r="H94" s="370"/>
      <c r="I94" s="114">
        <f t="shared" si="21"/>
        <v>0</v>
      </c>
      <c r="J94" s="114"/>
      <c r="K94" s="172" t="str">
        <f t="shared" si="22"/>
        <v/>
      </c>
      <c r="L94" s="173" t="str">
        <f t="shared" si="23"/>
        <v/>
      </c>
      <c r="M94" s="248" t="s">
        <v>53</v>
      </c>
      <c r="O94" s="174" t="str">
        <f t="shared" si="24"/>
        <v/>
      </c>
      <c r="P94" s="174" t="str">
        <f t="shared" si="31"/>
        <v/>
      </c>
      <c r="Q94" s="171" t="str">
        <f t="shared" si="32"/>
        <v/>
      </c>
      <c r="R94" s="248" t="s">
        <v>53</v>
      </c>
      <c r="U94" s="134" t="str">
        <f t="shared" si="33"/>
        <v/>
      </c>
      <c r="V94" s="248" t="s">
        <v>53</v>
      </c>
      <c r="W94" s="29"/>
      <c r="X94" s="29"/>
      <c r="Y94" s="29"/>
      <c r="Z94" s="29"/>
      <c r="AA94" s="129">
        <f t="shared" si="25"/>
        <v>0</v>
      </c>
      <c r="AB94" s="129">
        <f t="shared" si="26"/>
        <v>0</v>
      </c>
      <c r="AC94" s="129">
        <f t="shared" si="27"/>
        <v>0</v>
      </c>
      <c r="AD94" s="129">
        <f t="shared" si="28"/>
        <v>0</v>
      </c>
      <c r="AE94" s="189"/>
      <c r="AF94" s="189"/>
      <c r="AG94" s="135">
        <f t="shared" si="34"/>
        <v>0</v>
      </c>
      <c r="AH94" s="129"/>
      <c r="AI94" s="135">
        <f t="shared" si="35"/>
        <v>0</v>
      </c>
      <c r="AJ94" s="130">
        <f t="shared" si="29"/>
        <v>0</v>
      </c>
      <c r="AK94" s="130" t="str">
        <f t="shared" si="30"/>
        <v/>
      </c>
      <c r="AL94" s="130" t="str">
        <f t="shared" si="36"/>
        <v/>
      </c>
      <c r="AM94" s="119"/>
      <c r="AN94" s="119"/>
      <c r="AO94" s="94" t="str">
        <f t="shared" si="39"/>
        <v/>
      </c>
      <c r="AP94" s="132"/>
      <c r="AQ94" s="133" t="str">
        <f t="shared" si="38"/>
        <v/>
      </c>
      <c r="AR94" s="249"/>
      <c r="AT94" s="248" t="s">
        <v>54</v>
      </c>
      <c r="AU94" s="136" t="str">
        <f t="shared" si="37"/>
        <v/>
      </c>
      <c r="AV94" s="119"/>
      <c r="AW94" s="119"/>
      <c r="AX94" s="119"/>
    </row>
    <row r="95" spans="3:50" ht="25.5" customHeight="1" x14ac:dyDescent="0.55000000000000004">
      <c r="C95" s="182">
        <v>89</v>
      </c>
      <c r="D95" s="365"/>
      <c r="E95" s="366"/>
      <c r="F95" s="364"/>
      <c r="G95" s="371"/>
      <c r="H95" s="370"/>
      <c r="I95" s="114">
        <f t="shared" si="21"/>
        <v>0</v>
      </c>
      <c r="J95" s="114"/>
      <c r="K95" s="172" t="str">
        <f t="shared" si="22"/>
        <v/>
      </c>
      <c r="L95" s="173" t="str">
        <f t="shared" si="23"/>
        <v/>
      </c>
      <c r="M95" s="248" t="s">
        <v>53</v>
      </c>
      <c r="O95" s="174" t="str">
        <f t="shared" si="24"/>
        <v/>
      </c>
      <c r="P95" s="174" t="str">
        <f t="shared" si="31"/>
        <v/>
      </c>
      <c r="Q95" s="171" t="str">
        <f t="shared" si="32"/>
        <v/>
      </c>
      <c r="R95" s="248" t="s">
        <v>53</v>
      </c>
      <c r="U95" s="134" t="str">
        <f t="shared" si="33"/>
        <v/>
      </c>
      <c r="V95" s="248" t="s">
        <v>53</v>
      </c>
      <c r="W95" s="29"/>
      <c r="X95" s="29"/>
      <c r="Y95" s="29"/>
      <c r="Z95" s="29"/>
      <c r="AA95" s="129">
        <f t="shared" si="25"/>
        <v>0</v>
      </c>
      <c r="AB95" s="129">
        <f t="shared" si="26"/>
        <v>0</v>
      </c>
      <c r="AC95" s="129">
        <f t="shared" si="27"/>
        <v>0</v>
      </c>
      <c r="AD95" s="129">
        <f t="shared" si="28"/>
        <v>0</v>
      </c>
      <c r="AE95" s="189"/>
      <c r="AF95" s="189"/>
      <c r="AG95" s="135">
        <f t="shared" si="34"/>
        <v>0</v>
      </c>
      <c r="AH95" s="129"/>
      <c r="AI95" s="135">
        <f t="shared" si="35"/>
        <v>0</v>
      </c>
      <c r="AJ95" s="130">
        <f t="shared" si="29"/>
        <v>0</v>
      </c>
      <c r="AK95" s="130" t="str">
        <f t="shared" si="30"/>
        <v/>
      </c>
      <c r="AL95" s="130" t="str">
        <f t="shared" si="36"/>
        <v/>
      </c>
      <c r="AM95" s="119"/>
      <c r="AN95" s="119"/>
      <c r="AO95" s="94" t="str">
        <f t="shared" si="39"/>
        <v/>
      </c>
      <c r="AP95" s="132"/>
      <c r="AQ95" s="133" t="str">
        <f t="shared" si="38"/>
        <v/>
      </c>
      <c r="AR95" s="249"/>
      <c r="AT95" s="248" t="s">
        <v>54</v>
      </c>
      <c r="AU95" s="136" t="str">
        <f t="shared" si="37"/>
        <v/>
      </c>
      <c r="AV95" s="119"/>
      <c r="AW95" s="119"/>
      <c r="AX95" s="119"/>
    </row>
    <row r="96" spans="3:50" ht="25.5" customHeight="1" x14ac:dyDescent="0.55000000000000004">
      <c r="C96" s="182">
        <v>90</v>
      </c>
      <c r="D96" s="365"/>
      <c r="E96" s="366"/>
      <c r="F96" s="364"/>
      <c r="G96" s="371"/>
      <c r="H96" s="370"/>
      <c r="I96" s="114">
        <f t="shared" si="21"/>
        <v>0</v>
      </c>
      <c r="J96" s="114"/>
      <c r="K96" s="172" t="str">
        <f t="shared" si="22"/>
        <v/>
      </c>
      <c r="L96" s="173" t="str">
        <f t="shared" si="23"/>
        <v/>
      </c>
      <c r="M96" s="248" t="s">
        <v>53</v>
      </c>
      <c r="O96" s="174" t="str">
        <f t="shared" si="24"/>
        <v/>
      </c>
      <c r="P96" s="174" t="str">
        <f t="shared" si="31"/>
        <v/>
      </c>
      <c r="Q96" s="171" t="str">
        <f t="shared" si="32"/>
        <v/>
      </c>
      <c r="R96" s="248" t="s">
        <v>53</v>
      </c>
      <c r="U96" s="134" t="str">
        <f t="shared" si="33"/>
        <v/>
      </c>
      <c r="V96" s="248" t="s">
        <v>53</v>
      </c>
      <c r="W96" s="29"/>
      <c r="X96" s="29"/>
      <c r="Y96" s="29"/>
      <c r="Z96" s="29"/>
      <c r="AA96" s="129">
        <f t="shared" si="25"/>
        <v>0</v>
      </c>
      <c r="AB96" s="129">
        <f t="shared" si="26"/>
        <v>0</v>
      </c>
      <c r="AC96" s="129">
        <f t="shared" si="27"/>
        <v>0</v>
      </c>
      <c r="AD96" s="129">
        <f t="shared" si="28"/>
        <v>0</v>
      </c>
      <c r="AE96" s="189"/>
      <c r="AF96" s="189"/>
      <c r="AG96" s="135">
        <f t="shared" si="34"/>
        <v>0</v>
      </c>
      <c r="AH96" s="129"/>
      <c r="AI96" s="135">
        <f t="shared" si="35"/>
        <v>0</v>
      </c>
      <c r="AJ96" s="130">
        <f t="shared" si="29"/>
        <v>0</v>
      </c>
      <c r="AK96" s="130" t="str">
        <f t="shared" si="30"/>
        <v/>
      </c>
      <c r="AL96" s="130" t="str">
        <f t="shared" si="36"/>
        <v/>
      </c>
      <c r="AM96" s="119"/>
      <c r="AN96" s="119"/>
      <c r="AO96" s="94" t="str">
        <f t="shared" si="39"/>
        <v/>
      </c>
      <c r="AP96" s="132"/>
      <c r="AQ96" s="133" t="str">
        <f t="shared" si="38"/>
        <v/>
      </c>
      <c r="AR96" s="249"/>
      <c r="AT96" s="248" t="s">
        <v>54</v>
      </c>
      <c r="AU96" s="136" t="str">
        <f t="shared" si="37"/>
        <v/>
      </c>
      <c r="AV96" s="119"/>
      <c r="AW96" s="119"/>
      <c r="AX96" s="119"/>
    </row>
    <row r="97" spans="3:50" ht="25.5" customHeight="1" x14ac:dyDescent="0.55000000000000004">
      <c r="C97" s="182">
        <v>91</v>
      </c>
      <c r="D97" s="365"/>
      <c r="E97" s="366"/>
      <c r="F97" s="364"/>
      <c r="G97" s="371"/>
      <c r="H97" s="370"/>
      <c r="I97" s="114">
        <f t="shared" si="21"/>
        <v>0</v>
      </c>
      <c r="J97" s="114"/>
      <c r="K97" s="172" t="str">
        <f t="shared" si="22"/>
        <v/>
      </c>
      <c r="L97" s="173" t="str">
        <f t="shared" si="23"/>
        <v/>
      </c>
      <c r="M97" s="248" t="s">
        <v>53</v>
      </c>
      <c r="O97" s="174" t="str">
        <f t="shared" si="24"/>
        <v/>
      </c>
      <c r="P97" s="174" t="str">
        <f t="shared" si="31"/>
        <v/>
      </c>
      <c r="Q97" s="171" t="str">
        <f t="shared" si="32"/>
        <v/>
      </c>
      <c r="R97" s="248" t="s">
        <v>53</v>
      </c>
      <c r="U97" s="134" t="str">
        <f t="shared" si="33"/>
        <v/>
      </c>
      <c r="V97" s="248" t="s">
        <v>53</v>
      </c>
      <c r="W97" s="29"/>
      <c r="X97" s="29"/>
      <c r="Y97" s="29"/>
      <c r="Z97" s="29"/>
      <c r="AA97" s="129">
        <f t="shared" si="25"/>
        <v>0</v>
      </c>
      <c r="AB97" s="129">
        <f t="shared" si="26"/>
        <v>0</v>
      </c>
      <c r="AC97" s="129">
        <f t="shared" si="27"/>
        <v>0</v>
      </c>
      <c r="AD97" s="129">
        <f t="shared" si="28"/>
        <v>0</v>
      </c>
      <c r="AE97" s="189"/>
      <c r="AF97" s="189"/>
      <c r="AG97" s="135">
        <f t="shared" si="34"/>
        <v>0</v>
      </c>
      <c r="AH97" s="129"/>
      <c r="AI97" s="135">
        <f t="shared" si="35"/>
        <v>0</v>
      </c>
      <c r="AJ97" s="130">
        <f t="shared" si="29"/>
        <v>0</v>
      </c>
      <c r="AK97" s="130" t="str">
        <f t="shared" si="30"/>
        <v/>
      </c>
      <c r="AL97" s="130" t="str">
        <f t="shared" si="36"/>
        <v/>
      </c>
      <c r="AM97" s="119"/>
      <c r="AN97" s="119"/>
      <c r="AO97" s="94" t="str">
        <f t="shared" si="39"/>
        <v/>
      </c>
      <c r="AP97" s="132"/>
      <c r="AQ97" s="133" t="str">
        <f t="shared" si="38"/>
        <v/>
      </c>
      <c r="AR97" s="249"/>
      <c r="AT97" s="248" t="s">
        <v>54</v>
      </c>
      <c r="AU97" s="136" t="str">
        <f t="shared" si="37"/>
        <v/>
      </c>
      <c r="AV97" s="119"/>
      <c r="AW97" s="119"/>
      <c r="AX97" s="119"/>
    </row>
    <row r="98" spans="3:50" ht="25.5" customHeight="1" x14ac:dyDescent="0.55000000000000004">
      <c r="C98" s="182">
        <v>92</v>
      </c>
      <c r="D98" s="365"/>
      <c r="E98" s="366"/>
      <c r="F98" s="364"/>
      <c r="G98" s="371"/>
      <c r="H98" s="370"/>
      <c r="I98" s="114">
        <f t="shared" si="21"/>
        <v>0</v>
      </c>
      <c r="J98" s="114"/>
      <c r="K98" s="172" t="str">
        <f t="shared" si="22"/>
        <v/>
      </c>
      <c r="L98" s="173" t="str">
        <f t="shared" si="23"/>
        <v/>
      </c>
      <c r="M98" s="248" t="s">
        <v>53</v>
      </c>
      <c r="O98" s="174" t="str">
        <f t="shared" si="24"/>
        <v/>
      </c>
      <c r="P98" s="174" t="str">
        <f t="shared" si="31"/>
        <v/>
      </c>
      <c r="Q98" s="171" t="str">
        <f t="shared" si="32"/>
        <v/>
      </c>
      <c r="R98" s="248" t="s">
        <v>53</v>
      </c>
      <c r="U98" s="134" t="str">
        <f t="shared" si="33"/>
        <v/>
      </c>
      <c r="V98" s="248" t="s">
        <v>53</v>
      </c>
      <c r="W98" s="29"/>
      <c r="X98" s="29"/>
      <c r="Y98" s="29"/>
      <c r="Z98" s="29"/>
      <c r="AA98" s="129">
        <f t="shared" si="25"/>
        <v>0</v>
      </c>
      <c r="AB98" s="129">
        <f t="shared" si="26"/>
        <v>0</v>
      </c>
      <c r="AC98" s="129">
        <f t="shared" si="27"/>
        <v>0</v>
      </c>
      <c r="AD98" s="129">
        <f t="shared" si="28"/>
        <v>0</v>
      </c>
      <c r="AE98" s="189"/>
      <c r="AF98" s="189"/>
      <c r="AG98" s="135">
        <f t="shared" si="34"/>
        <v>0</v>
      </c>
      <c r="AH98" s="129"/>
      <c r="AI98" s="135">
        <f t="shared" si="35"/>
        <v>0</v>
      </c>
      <c r="AJ98" s="130">
        <f t="shared" si="29"/>
        <v>0</v>
      </c>
      <c r="AK98" s="130" t="str">
        <f t="shared" si="30"/>
        <v/>
      </c>
      <c r="AL98" s="130" t="str">
        <f t="shared" si="36"/>
        <v/>
      </c>
      <c r="AM98" s="119"/>
      <c r="AN98" s="119"/>
      <c r="AO98" s="94" t="str">
        <f t="shared" si="39"/>
        <v/>
      </c>
      <c r="AP98" s="132"/>
      <c r="AQ98" s="133" t="str">
        <f t="shared" si="38"/>
        <v/>
      </c>
      <c r="AR98" s="249"/>
      <c r="AT98" s="248" t="s">
        <v>54</v>
      </c>
      <c r="AU98" s="136" t="str">
        <f t="shared" si="37"/>
        <v/>
      </c>
      <c r="AV98" s="119"/>
      <c r="AW98" s="119"/>
      <c r="AX98" s="119"/>
    </row>
    <row r="99" spans="3:50" ht="25.5" customHeight="1" x14ac:dyDescent="0.55000000000000004">
      <c r="C99" s="182">
        <v>93</v>
      </c>
      <c r="D99" s="365"/>
      <c r="E99" s="366"/>
      <c r="F99" s="364"/>
      <c r="G99" s="371"/>
      <c r="H99" s="370"/>
      <c r="I99" s="114">
        <f t="shared" si="21"/>
        <v>0</v>
      </c>
      <c r="J99" s="114"/>
      <c r="K99" s="172" t="str">
        <f t="shared" si="22"/>
        <v/>
      </c>
      <c r="L99" s="173" t="str">
        <f t="shared" si="23"/>
        <v/>
      </c>
      <c r="M99" s="248" t="s">
        <v>53</v>
      </c>
      <c r="O99" s="174" t="str">
        <f t="shared" si="24"/>
        <v/>
      </c>
      <c r="P99" s="174" t="str">
        <f t="shared" si="31"/>
        <v/>
      </c>
      <c r="Q99" s="171" t="str">
        <f t="shared" si="32"/>
        <v/>
      </c>
      <c r="R99" s="248" t="s">
        <v>53</v>
      </c>
      <c r="U99" s="134" t="str">
        <f t="shared" si="33"/>
        <v/>
      </c>
      <c r="V99" s="248" t="s">
        <v>53</v>
      </c>
      <c r="W99" s="29"/>
      <c r="X99" s="29"/>
      <c r="Y99" s="29"/>
      <c r="Z99" s="29"/>
      <c r="AA99" s="129">
        <f t="shared" si="25"/>
        <v>0</v>
      </c>
      <c r="AB99" s="129">
        <f t="shared" si="26"/>
        <v>0</v>
      </c>
      <c r="AC99" s="129">
        <f t="shared" si="27"/>
        <v>0</v>
      </c>
      <c r="AD99" s="129">
        <f t="shared" si="28"/>
        <v>0</v>
      </c>
      <c r="AE99" s="189"/>
      <c r="AF99" s="189"/>
      <c r="AG99" s="135">
        <f t="shared" si="34"/>
        <v>0</v>
      </c>
      <c r="AH99" s="129"/>
      <c r="AI99" s="135">
        <f t="shared" si="35"/>
        <v>0</v>
      </c>
      <c r="AJ99" s="130">
        <f t="shared" si="29"/>
        <v>0</v>
      </c>
      <c r="AK99" s="130" t="str">
        <f t="shared" si="30"/>
        <v/>
      </c>
      <c r="AL99" s="130" t="str">
        <f t="shared" si="36"/>
        <v/>
      </c>
      <c r="AM99" s="119"/>
      <c r="AN99" s="119"/>
      <c r="AO99" s="94" t="str">
        <f t="shared" si="39"/>
        <v/>
      </c>
      <c r="AP99" s="132"/>
      <c r="AQ99" s="133" t="str">
        <f t="shared" si="38"/>
        <v/>
      </c>
      <c r="AR99" s="249"/>
      <c r="AT99" s="248" t="s">
        <v>54</v>
      </c>
      <c r="AU99" s="136" t="str">
        <f t="shared" si="37"/>
        <v/>
      </c>
      <c r="AV99" s="119"/>
      <c r="AW99" s="119"/>
      <c r="AX99" s="119"/>
    </row>
    <row r="100" spans="3:50" ht="25.5" customHeight="1" x14ac:dyDescent="0.55000000000000004">
      <c r="C100" s="182">
        <v>94</v>
      </c>
      <c r="D100" s="365"/>
      <c r="E100" s="366"/>
      <c r="F100" s="364"/>
      <c r="G100" s="371"/>
      <c r="H100" s="370"/>
      <c r="I100" s="114">
        <f t="shared" si="21"/>
        <v>0</v>
      </c>
      <c r="J100" s="114"/>
      <c r="K100" s="172" t="str">
        <f t="shared" si="22"/>
        <v/>
      </c>
      <c r="L100" s="173" t="str">
        <f t="shared" si="23"/>
        <v/>
      </c>
      <c r="M100" s="248" t="s">
        <v>53</v>
      </c>
      <c r="O100" s="174" t="str">
        <f t="shared" si="24"/>
        <v/>
      </c>
      <c r="P100" s="174" t="str">
        <f t="shared" si="31"/>
        <v/>
      </c>
      <c r="Q100" s="171" t="str">
        <f t="shared" si="32"/>
        <v/>
      </c>
      <c r="R100" s="248" t="s">
        <v>53</v>
      </c>
      <c r="U100" s="134" t="str">
        <f t="shared" si="33"/>
        <v/>
      </c>
      <c r="V100" s="248" t="s">
        <v>53</v>
      </c>
      <c r="W100" s="29"/>
      <c r="X100" s="29"/>
      <c r="Y100" s="29"/>
      <c r="Z100" s="29"/>
      <c r="AA100" s="129">
        <f t="shared" si="25"/>
        <v>0</v>
      </c>
      <c r="AB100" s="129">
        <f t="shared" si="26"/>
        <v>0</v>
      </c>
      <c r="AC100" s="129">
        <f t="shared" si="27"/>
        <v>0</v>
      </c>
      <c r="AD100" s="129">
        <f t="shared" si="28"/>
        <v>0</v>
      </c>
      <c r="AE100" s="189"/>
      <c r="AF100" s="189"/>
      <c r="AG100" s="135">
        <f t="shared" si="34"/>
        <v>0</v>
      </c>
      <c r="AH100" s="129"/>
      <c r="AI100" s="135">
        <f t="shared" si="35"/>
        <v>0</v>
      </c>
      <c r="AJ100" s="130">
        <f t="shared" si="29"/>
        <v>0</v>
      </c>
      <c r="AK100" s="130" t="str">
        <f t="shared" si="30"/>
        <v/>
      </c>
      <c r="AL100" s="130" t="str">
        <f t="shared" si="36"/>
        <v/>
      </c>
      <c r="AM100" s="119"/>
      <c r="AN100" s="119"/>
      <c r="AO100" s="94" t="str">
        <f t="shared" si="39"/>
        <v/>
      </c>
      <c r="AP100" s="132"/>
      <c r="AQ100" s="133" t="str">
        <f t="shared" si="38"/>
        <v/>
      </c>
      <c r="AR100" s="249"/>
      <c r="AT100" s="248" t="s">
        <v>54</v>
      </c>
      <c r="AU100" s="136" t="str">
        <f t="shared" si="37"/>
        <v/>
      </c>
      <c r="AV100" s="119"/>
      <c r="AW100" s="119"/>
      <c r="AX100" s="119"/>
    </row>
    <row r="101" spans="3:50" ht="25.5" customHeight="1" x14ac:dyDescent="0.55000000000000004">
      <c r="C101" s="182">
        <v>95</v>
      </c>
      <c r="D101" s="365"/>
      <c r="E101" s="366"/>
      <c r="F101" s="364"/>
      <c r="G101" s="371"/>
      <c r="H101" s="370"/>
      <c r="I101" s="114">
        <f t="shared" si="21"/>
        <v>0</v>
      </c>
      <c r="J101" s="114"/>
      <c r="K101" s="172" t="str">
        <f t="shared" si="22"/>
        <v/>
      </c>
      <c r="L101" s="173" t="str">
        <f t="shared" si="23"/>
        <v/>
      </c>
      <c r="M101" s="248" t="s">
        <v>53</v>
      </c>
      <c r="O101" s="174" t="str">
        <f t="shared" si="24"/>
        <v/>
      </c>
      <c r="P101" s="174" t="str">
        <f t="shared" si="31"/>
        <v/>
      </c>
      <c r="Q101" s="171" t="str">
        <f t="shared" si="32"/>
        <v/>
      </c>
      <c r="R101" s="248" t="s">
        <v>53</v>
      </c>
      <c r="U101" s="134" t="str">
        <f t="shared" si="33"/>
        <v/>
      </c>
      <c r="V101" s="248" t="s">
        <v>53</v>
      </c>
      <c r="W101" s="29"/>
      <c r="X101" s="29"/>
      <c r="Y101" s="29"/>
      <c r="Z101" s="29"/>
      <c r="AA101" s="129">
        <f t="shared" si="25"/>
        <v>0</v>
      </c>
      <c r="AB101" s="129">
        <f t="shared" si="26"/>
        <v>0</v>
      </c>
      <c r="AC101" s="129">
        <f t="shared" si="27"/>
        <v>0</v>
      </c>
      <c r="AD101" s="129">
        <f t="shared" si="28"/>
        <v>0</v>
      </c>
      <c r="AE101" s="189"/>
      <c r="AF101" s="189"/>
      <c r="AG101" s="135">
        <f t="shared" si="34"/>
        <v>0</v>
      </c>
      <c r="AH101" s="129"/>
      <c r="AI101" s="135">
        <f t="shared" si="35"/>
        <v>0</v>
      </c>
      <c r="AJ101" s="130">
        <f t="shared" si="29"/>
        <v>0</v>
      </c>
      <c r="AK101" s="130" t="str">
        <f t="shared" si="30"/>
        <v/>
      </c>
      <c r="AL101" s="130" t="str">
        <f t="shared" si="36"/>
        <v/>
      </c>
      <c r="AM101" s="119"/>
      <c r="AN101" s="119"/>
      <c r="AO101" s="94" t="str">
        <f t="shared" si="39"/>
        <v/>
      </c>
      <c r="AP101" s="132"/>
      <c r="AQ101" s="133" t="str">
        <f t="shared" si="38"/>
        <v/>
      </c>
      <c r="AR101" s="249"/>
      <c r="AT101" s="248" t="s">
        <v>54</v>
      </c>
      <c r="AU101" s="136" t="str">
        <f t="shared" si="37"/>
        <v/>
      </c>
      <c r="AV101" s="119"/>
      <c r="AW101" s="119"/>
      <c r="AX101" s="119"/>
    </row>
    <row r="102" spans="3:50" ht="25.5" customHeight="1" x14ac:dyDescent="0.55000000000000004">
      <c r="C102" s="182">
        <v>96</v>
      </c>
      <c r="D102" s="365"/>
      <c r="E102" s="366"/>
      <c r="F102" s="364"/>
      <c r="G102" s="371"/>
      <c r="H102" s="370"/>
      <c r="I102" s="114">
        <f t="shared" si="21"/>
        <v>0</v>
      </c>
      <c r="J102" s="114"/>
      <c r="K102" s="172" t="str">
        <f t="shared" si="22"/>
        <v/>
      </c>
      <c r="L102" s="173" t="str">
        <f t="shared" si="23"/>
        <v/>
      </c>
      <c r="M102" s="248" t="s">
        <v>53</v>
      </c>
      <c r="O102" s="174" t="str">
        <f t="shared" si="24"/>
        <v/>
      </c>
      <c r="P102" s="174" t="str">
        <f t="shared" si="31"/>
        <v/>
      </c>
      <c r="Q102" s="171" t="str">
        <f t="shared" si="32"/>
        <v/>
      </c>
      <c r="R102" s="248" t="s">
        <v>53</v>
      </c>
      <c r="U102" s="134" t="str">
        <f t="shared" si="33"/>
        <v/>
      </c>
      <c r="V102" s="248" t="s">
        <v>53</v>
      </c>
      <c r="W102" s="29"/>
      <c r="X102" s="29"/>
      <c r="Y102" s="29"/>
      <c r="Z102" s="29"/>
      <c r="AA102" s="129">
        <f t="shared" si="25"/>
        <v>0</v>
      </c>
      <c r="AB102" s="129">
        <f t="shared" si="26"/>
        <v>0</v>
      </c>
      <c r="AC102" s="129">
        <f t="shared" si="27"/>
        <v>0</v>
      </c>
      <c r="AD102" s="129">
        <f t="shared" si="28"/>
        <v>0</v>
      </c>
      <c r="AE102" s="189"/>
      <c r="AF102" s="189"/>
      <c r="AG102" s="135">
        <f t="shared" si="34"/>
        <v>0</v>
      </c>
      <c r="AH102" s="129"/>
      <c r="AI102" s="135">
        <f t="shared" si="35"/>
        <v>0</v>
      </c>
      <c r="AJ102" s="130">
        <f t="shared" si="29"/>
        <v>0</v>
      </c>
      <c r="AK102" s="130" t="str">
        <f t="shared" si="30"/>
        <v/>
      </c>
      <c r="AL102" s="130" t="str">
        <f t="shared" si="36"/>
        <v/>
      </c>
      <c r="AM102" s="119"/>
      <c r="AN102" s="119"/>
      <c r="AO102" s="94" t="str">
        <f t="shared" si="39"/>
        <v/>
      </c>
      <c r="AP102" s="132"/>
      <c r="AQ102" s="133" t="str">
        <f t="shared" si="38"/>
        <v/>
      </c>
      <c r="AR102" s="249"/>
      <c r="AT102" s="248" t="s">
        <v>54</v>
      </c>
      <c r="AU102" s="136" t="str">
        <f t="shared" si="37"/>
        <v/>
      </c>
      <c r="AV102" s="119"/>
      <c r="AW102" s="119"/>
      <c r="AX102" s="119"/>
    </row>
    <row r="103" spans="3:50" ht="25.5" customHeight="1" x14ac:dyDescent="0.55000000000000004">
      <c r="C103" s="182">
        <v>97</v>
      </c>
      <c r="D103" s="365"/>
      <c r="E103" s="366"/>
      <c r="F103" s="364"/>
      <c r="G103" s="371"/>
      <c r="H103" s="370"/>
      <c r="I103" s="114">
        <f t="shared" si="21"/>
        <v>0</v>
      </c>
      <c r="J103" s="114"/>
      <c r="K103" s="172" t="str">
        <f t="shared" si="22"/>
        <v/>
      </c>
      <c r="L103" s="173" t="str">
        <f t="shared" si="23"/>
        <v/>
      </c>
      <c r="M103" s="248" t="s">
        <v>53</v>
      </c>
      <c r="O103" s="174" t="str">
        <f t="shared" si="24"/>
        <v/>
      </c>
      <c r="P103" s="174" t="str">
        <f t="shared" si="31"/>
        <v/>
      </c>
      <c r="Q103" s="171" t="str">
        <f t="shared" si="32"/>
        <v/>
      </c>
      <c r="R103" s="248" t="s">
        <v>53</v>
      </c>
      <c r="U103" s="134" t="str">
        <f t="shared" si="33"/>
        <v/>
      </c>
      <c r="V103" s="248" t="s">
        <v>53</v>
      </c>
      <c r="W103" s="29"/>
      <c r="X103" s="29"/>
      <c r="Y103" s="29"/>
      <c r="Z103" s="29"/>
      <c r="AA103" s="129">
        <f t="shared" si="25"/>
        <v>0</v>
      </c>
      <c r="AB103" s="129">
        <f t="shared" si="26"/>
        <v>0</v>
      </c>
      <c r="AC103" s="129">
        <f t="shared" si="27"/>
        <v>0</v>
      </c>
      <c r="AD103" s="129">
        <f t="shared" si="28"/>
        <v>0</v>
      </c>
      <c r="AE103" s="189"/>
      <c r="AF103" s="189"/>
      <c r="AG103" s="135">
        <f t="shared" si="34"/>
        <v>0</v>
      </c>
      <c r="AH103" s="129"/>
      <c r="AI103" s="135">
        <f t="shared" si="35"/>
        <v>0</v>
      </c>
      <c r="AJ103" s="130">
        <f t="shared" si="29"/>
        <v>0</v>
      </c>
      <c r="AK103" s="130" t="str">
        <f t="shared" si="30"/>
        <v/>
      </c>
      <c r="AL103" s="130" t="str">
        <f t="shared" si="36"/>
        <v/>
      </c>
      <c r="AM103" s="119"/>
      <c r="AN103" s="119"/>
      <c r="AO103" s="94" t="str">
        <f t="shared" si="39"/>
        <v/>
      </c>
      <c r="AP103" s="132"/>
      <c r="AQ103" s="133" t="str">
        <f t="shared" si="38"/>
        <v/>
      </c>
      <c r="AR103" s="249"/>
      <c r="AT103" s="248" t="s">
        <v>54</v>
      </c>
      <c r="AU103" s="136" t="str">
        <f t="shared" si="37"/>
        <v/>
      </c>
      <c r="AV103" s="119"/>
      <c r="AW103" s="119"/>
      <c r="AX103" s="119"/>
    </row>
    <row r="104" spans="3:50" ht="25.5" customHeight="1" x14ac:dyDescent="0.55000000000000004">
      <c r="C104" s="182">
        <v>98</v>
      </c>
      <c r="D104" s="365"/>
      <c r="E104" s="366"/>
      <c r="F104" s="364"/>
      <c r="G104" s="371"/>
      <c r="H104" s="370"/>
      <c r="I104" s="114">
        <f t="shared" si="21"/>
        <v>0</v>
      </c>
      <c r="J104" s="114"/>
      <c r="K104" s="172" t="str">
        <f t="shared" si="22"/>
        <v/>
      </c>
      <c r="L104" s="173" t="str">
        <f t="shared" si="23"/>
        <v/>
      </c>
      <c r="M104" s="248" t="s">
        <v>53</v>
      </c>
      <c r="O104" s="174" t="str">
        <f t="shared" si="24"/>
        <v/>
      </c>
      <c r="P104" s="174" t="str">
        <f t="shared" si="31"/>
        <v/>
      </c>
      <c r="Q104" s="171" t="str">
        <f t="shared" si="32"/>
        <v/>
      </c>
      <c r="R104" s="248" t="s">
        <v>53</v>
      </c>
      <c r="U104" s="134" t="str">
        <f t="shared" si="33"/>
        <v/>
      </c>
      <c r="V104" s="248" t="s">
        <v>53</v>
      </c>
      <c r="W104" s="29"/>
      <c r="X104" s="29"/>
      <c r="Y104" s="29"/>
      <c r="Z104" s="29"/>
      <c r="AA104" s="129">
        <f t="shared" si="25"/>
        <v>0</v>
      </c>
      <c r="AB104" s="129">
        <f t="shared" si="26"/>
        <v>0</v>
      </c>
      <c r="AC104" s="129">
        <f t="shared" si="27"/>
        <v>0</v>
      </c>
      <c r="AD104" s="129">
        <f t="shared" si="28"/>
        <v>0</v>
      </c>
      <c r="AE104" s="189"/>
      <c r="AF104" s="189"/>
      <c r="AG104" s="135">
        <f t="shared" si="34"/>
        <v>0</v>
      </c>
      <c r="AH104" s="129"/>
      <c r="AI104" s="135">
        <f t="shared" si="35"/>
        <v>0</v>
      </c>
      <c r="AJ104" s="130">
        <f t="shared" si="29"/>
        <v>0</v>
      </c>
      <c r="AK104" s="130" t="str">
        <f t="shared" si="30"/>
        <v/>
      </c>
      <c r="AL104" s="130" t="str">
        <f t="shared" si="36"/>
        <v/>
      </c>
      <c r="AM104" s="119"/>
      <c r="AN104" s="119"/>
      <c r="AO104" s="94" t="str">
        <f t="shared" si="39"/>
        <v/>
      </c>
      <c r="AP104" s="132"/>
      <c r="AQ104" s="133" t="str">
        <f t="shared" si="38"/>
        <v/>
      </c>
      <c r="AR104" s="249"/>
      <c r="AT104" s="248" t="s">
        <v>54</v>
      </c>
      <c r="AU104" s="136" t="str">
        <f t="shared" si="37"/>
        <v/>
      </c>
      <c r="AV104" s="119"/>
      <c r="AW104" s="119"/>
      <c r="AX104" s="119"/>
    </row>
    <row r="105" spans="3:50" ht="25.5" customHeight="1" x14ac:dyDescent="0.55000000000000004">
      <c r="C105" s="182">
        <v>99</v>
      </c>
      <c r="D105" s="365"/>
      <c r="E105" s="366"/>
      <c r="F105" s="364"/>
      <c r="G105" s="371"/>
      <c r="H105" s="370"/>
      <c r="I105" s="114">
        <f t="shared" si="21"/>
        <v>0</v>
      </c>
      <c r="J105" s="114"/>
      <c r="K105" s="172" t="str">
        <f t="shared" si="22"/>
        <v/>
      </c>
      <c r="L105" s="173" t="str">
        <f t="shared" si="23"/>
        <v/>
      </c>
      <c r="M105" s="248" t="s">
        <v>53</v>
      </c>
      <c r="O105" s="174" t="str">
        <f t="shared" si="24"/>
        <v/>
      </c>
      <c r="P105" s="174" t="str">
        <f t="shared" si="31"/>
        <v/>
      </c>
      <c r="Q105" s="171" t="str">
        <f t="shared" si="32"/>
        <v/>
      </c>
      <c r="R105" s="248" t="s">
        <v>53</v>
      </c>
      <c r="U105" s="134" t="str">
        <f t="shared" si="33"/>
        <v/>
      </c>
      <c r="V105" s="248" t="s">
        <v>53</v>
      </c>
      <c r="W105" s="29"/>
      <c r="X105" s="29"/>
      <c r="Y105" s="29"/>
      <c r="Z105" s="29"/>
      <c r="AA105" s="129">
        <f t="shared" si="25"/>
        <v>0</v>
      </c>
      <c r="AB105" s="129">
        <f t="shared" si="26"/>
        <v>0</v>
      </c>
      <c r="AC105" s="129">
        <f t="shared" si="27"/>
        <v>0</v>
      </c>
      <c r="AD105" s="129">
        <f t="shared" si="28"/>
        <v>0</v>
      </c>
      <c r="AE105" s="189"/>
      <c r="AF105" s="189"/>
      <c r="AG105" s="135">
        <f t="shared" si="34"/>
        <v>0</v>
      </c>
      <c r="AH105" s="129"/>
      <c r="AI105" s="135">
        <f t="shared" si="35"/>
        <v>0</v>
      </c>
      <c r="AJ105" s="130">
        <f t="shared" si="29"/>
        <v>0</v>
      </c>
      <c r="AK105" s="130" t="str">
        <f t="shared" si="30"/>
        <v/>
      </c>
      <c r="AL105" s="130" t="str">
        <f t="shared" si="36"/>
        <v/>
      </c>
      <c r="AM105" s="119"/>
      <c r="AN105" s="119"/>
      <c r="AO105" s="94" t="str">
        <f t="shared" si="39"/>
        <v/>
      </c>
      <c r="AP105" s="132"/>
      <c r="AQ105" s="133" t="str">
        <f t="shared" si="38"/>
        <v/>
      </c>
      <c r="AR105" s="249"/>
      <c r="AT105" s="248" t="s">
        <v>54</v>
      </c>
      <c r="AU105" s="136" t="str">
        <f t="shared" si="37"/>
        <v/>
      </c>
      <c r="AV105" s="119"/>
      <c r="AW105" s="119"/>
      <c r="AX105" s="119"/>
    </row>
    <row r="106" spans="3:50" ht="25.5" customHeight="1" x14ac:dyDescent="0.55000000000000004">
      <c r="C106" s="182">
        <v>100</v>
      </c>
      <c r="D106" s="365"/>
      <c r="E106" s="366"/>
      <c r="F106" s="364"/>
      <c r="G106" s="371"/>
      <c r="H106" s="370"/>
      <c r="I106" s="114">
        <f t="shared" si="21"/>
        <v>0</v>
      </c>
      <c r="J106" s="114"/>
      <c r="K106" s="172" t="str">
        <f t="shared" si="22"/>
        <v/>
      </c>
      <c r="L106" s="173" t="str">
        <f t="shared" si="23"/>
        <v/>
      </c>
      <c r="M106" s="248" t="s">
        <v>53</v>
      </c>
      <c r="O106" s="174" t="str">
        <f t="shared" si="24"/>
        <v/>
      </c>
      <c r="P106" s="174" t="str">
        <f t="shared" si="31"/>
        <v/>
      </c>
      <c r="Q106" s="171" t="str">
        <f t="shared" si="32"/>
        <v/>
      </c>
      <c r="R106" s="248" t="s">
        <v>53</v>
      </c>
      <c r="U106" s="134" t="str">
        <f t="shared" si="33"/>
        <v/>
      </c>
      <c r="V106" s="248" t="s">
        <v>53</v>
      </c>
      <c r="W106" s="29"/>
      <c r="X106" s="29"/>
      <c r="Y106" s="29"/>
      <c r="Z106" s="29"/>
      <c r="AA106" s="129">
        <f t="shared" si="25"/>
        <v>0</v>
      </c>
      <c r="AB106" s="129">
        <f t="shared" si="26"/>
        <v>0</v>
      </c>
      <c r="AC106" s="129">
        <f t="shared" si="27"/>
        <v>0</v>
      </c>
      <c r="AD106" s="129">
        <f t="shared" si="28"/>
        <v>0</v>
      </c>
      <c r="AE106" s="189"/>
      <c r="AF106" s="189"/>
      <c r="AG106" s="135">
        <f t="shared" si="34"/>
        <v>0</v>
      </c>
      <c r="AH106" s="129"/>
      <c r="AI106" s="135">
        <f t="shared" si="35"/>
        <v>0</v>
      </c>
      <c r="AJ106" s="130">
        <f t="shared" si="29"/>
        <v>0</v>
      </c>
      <c r="AK106" s="130" t="str">
        <f t="shared" si="30"/>
        <v/>
      </c>
      <c r="AL106" s="130" t="str">
        <f t="shared" si="36"/>
        <v/>
      </c>
      <c r="AM106" s="119"/>
      <c r="AN106" s="119"/>
      <c r="AO106" s="94" t="str">
        <f t="shared" si="39"/>
        <v/>
      </c>
      <c r="AP106" s="132"/>
      <c r="AQ106" s="133" t="str">
        <f t="shared" si="38"/>
        <v/>
      </c>
      <c r="AR106" s="249"/>
      <c r="AT106" s="248" t="s">
        <v>54</v>
      </c>
      <c r="AU106" s="136" t="str">
        <f t="shared" si="37"/>
        <v/>
      </c>
      <c r="AV106" s="119"/>
      <c r="AW106" s="119"/>
      <c r="AX106" s="119"/>
    </row>
    <row r="107" spans="3:50" ht="25.5" customHeight="1" x14ac:dyDescent="0.55000000000000004">
      <c r="C107" s="182">
        <v>101</v>
      </c>
      <c r="D107" s="365"/>
      <c r="E107" s="366"/>
      <c r="F107" s="364"/>
      <c r="G107" s="371"/>
      <c r="H107" s="370"/>
      <c r="I107" s="114">
        <f t="shared" si="21"/>
        <v>0</v>
      </c>
      <c r="J107" s="114"/>
      <c r="K107" s="172" t="str">
        <f t="shared" si="22"/>
        <v/>
      </c>
      <c r="L107" s="173" t="str">
        <f t="shared" si="23"/>
        <v/>
      </c>
      <c r="M107" s="248" t="s">
        <v>53</v>
      </c>
      <c r="O107" s="174" t="str">
        <f t="shared" si="24"/>
        <v/>
      </c>
      <c r="P107" s="174" t="str">
        <f t="shared" si="31"/>
        <v/>
      </c>
      <c r="Q107" s="171" t="str">
        <f t="shared" si="32"/>
        <v/>
      </c>
      <c r="R107" s="248" t="s">
        <v>53</v>
      </c>
      <c r="U107" s="134" t="str">
        <f t="shared" si="33"/>
        <v/>
      </c>
      <c r="V107" s="248" t="s">
        <v>53</v>
      </c>
      <c r="W107" s="29"/>
      <c r="X107" s="29"/>
      <c r="Y107" s="29"/>
      <c r="Z107" s="29"/>
      <c r="AA107" s="129">
        <f t="shared" si="25"/>
        <v>0</v>
      </c>
      <c r="AB107" s="129">
        <f t="shared" si="26"/>
        <v>0</v>
      </c>
      <c r="AC107" s="129">
        <f t="shared" si="27"/>
        <v>0</v>
      </c>
      <c r="AD107" s="129">
        <f t="shared" si="28"/>
        <v>0</v>
      </c>
      <c r="AE107" s="189"/>
      <c r="AF107" s="189"/>
      <c r="AG107" s="135">
        <f t="shared" si="34"/>
        <v>0</v>
      </c>
      <c r="AH107" s="129"/>
      <c r="AI107" s="135">
        <f t="shared" si="35"/>
        <v>0</v>
      </c>
      <c r="AJ107" s="130">
        <f t="shared" si="29"/>
        <v>0</v>
      </c>
      <c r="AK107" s="130" t="str">
        <f t="shared" si="30"/>
        <v/>
      </c>
      <c r="AL107" s="130" t="str">
        <f t="shared" si="36"/>
        <v/>
      </c>
      <c r="AM107" s="119"/>
      <c r="AN107" s="119"/>
      <c r="AO107" s="94" t="str">
        <f t="shared" si="39"/>
        <v/>
      </c>
      <c r="AP107" s="132"/>
      <c r="AQ107" s="133" t="str">
        <f t="shared" si="38"/>
        <v/>
      </c>
      <c r="AR107" s="249"/>
      <c r="AT107" s="248" t="s">
        <v>54</v>
      </c>
      <c r="AU107" s="136" t="str">
        <f t="shared" si="37"/>
        <v/>
      </c>
      <c r="AV107" s="119"/>
      <c r="AW107" s="119"/>
      <c r="AX107" s="119"/>
    </row>
    <row r="108" spans="3:50" ht="25.5" customHeight="1" x14ac:dyDescent="0.55000000000000004">
      <c r="C108" s="182">
        <v>102</v>
      </c>
      <c r="D108" s="365"/>
      <c r="E108" s="366"/>
      <c r="F108" s="364"/>
      <c r="G108" s="371"/>
      <c r="H108" s="370"/>
      <c r="I108" s="114">
        <f t="shared" si="21"/>
        <v>0</v>
      </c>
      <c r="J108" s="114"/>
      <c r="K108" s="172" t="str">
        <f t="shared" si="22"/>
        <v/>
      </c>
      <c r="L108" s="173" t="str">
        <f t="shared" si="23"/>
        <v/>
      </c>
      <c r="M108" s="248" t="s">
        <v>53</v>
      </c>
      <c r="O108" s="174" t="str">
        <f t="shared" si="24"/>
        <v/>
      </c>
      <c r="P108" s="174" t="str">
        <f t="shared" si="31"/>
        <v/>
      </c>
      <c r="Q108" s="171" t="str">
        <f t="shared" si="32"/>
        <v/>
      </c>
      <c r="R108" s="248" t="s">
        <v>53</v>
      </c>
      <c r="U108" s="134" t="str">
        <f t="shared" si="33"/>
        <v/>
      </c>
      <c r="V108" s="248" t="s">
        <v>53</v>
      </c>
      <c r="W108" s="29"/>
      <c r="X108" s="29"/>
      <c r="Y108" s="29"/>
      <c r="Z108" s="29"/>
      <c r="AA108" s="129">
        <f t="shared" si="25"/>
        <v>0</v>
      </c>
      <c r="AB108" s="129">
        <f t="shared" si="26"/>
        <v>0</v>
      </c>
      <c r="AC108" s="129">
        <f t="shared" si="27"/>
        <v>0</v>
      </c>
      <c r="AD108" s="129">
        <f t="shared" si="28"/>
        <v>0</v>
      </c>
      <c r="AE108" s="189"/>
      <c r="AF108" s="189"/>
      <c r="AG108" s="135">
        <f t="shared" si="34"/>
        <v>0</v>
      </c>
      <c r="AH108" s="129"/>
      <c r="AI108" s="135">
        <f t="shared" si="35"/>
        <v>0</v>
      </c>
      <c r="AJ108" s="130">
        <f t="shared" si="29"/>
        <v>0</v>
      </c>
      <c r="AK108" s="130" t="str">
        <f t="shared" si="30"/>
        <v/>
      </c>
      <c r="AL108" s="130" t="str">
        <f t="shared" si="36"/>
        <v/>
      </c>
      <c r="AM108" s="119"/>
      <c r="AN108" s="119"/>
      <c r="AO108" s="94" t="str">
        <f t="shared" si="39"/>
        <v/>
      </c>
      <c r="AP108" s="132"/>
      <c r="AQ108" s="133" t="str">
        <f t="shared" si="38"/>
        <v/>
      </c>
      <c r="AR108" s="249"/>
      <c r="AT108" s="248" t="s">
        <v>54</v>
      </c>
      <c r="AU108" s="136" t="str">
        <f t="shared" si="37"/>
        <v/>
      </c>
      <c r="AV108" s="119"/>
      <c r="AW108" s="119"/>
      <c r="AX108" s="119"/>
    </row>
    <row r="109" spans="3:50" ht="25.5" customHeight="1" x14ac:dyDescent="0.55000000000000004">
      <c r="C109" s="182">
        <v>103</v>
      </c>
      <c r="D109" s="365"/>
      <c r="E109" s="366"/>
      <c r="F109" s="364"/>
      <c r="G109" s="371"/>
      <c r="H109" s="370"/>
      <c r="I109" s="114">
        <f t="shared" si="21"/>
        <v>0</v>
      </c>
      <c r="J109" s="114"/>
      <c r="K109" s="172" t="str">
        <f t="shared" si="22"/>
        <v/>
      </c>
      <c r="L109" s="173" t="str">
        <f t="shared" si="23"/>
        <v/>
      </c>
      <c r="M109" s="248" t="s">
        <v>53</v>
      </c>
      <c r="O109" s="174" t="str">
        <f t="shared" si="24"/>
        <v/>
      </c>
      <c r="P109" s="174" t="str">
        <f t="shared" si="31"/>
        <v/>
      </c>
      <c r="Q109" s="171" t="str">
        <f t="shared" si="32"/>
        <v/>
      </c>
      <c r="R109" s="248" t="s">
        <v>53</v>
      </c>
      <c r="U109" s="134" t="str">
        <f t="shared" si="33"/>
        <v/>
      </c>
      <c r="V109" s="248" t="s">
        <v>53</v>
      </c>
      <c r="W109" s="29"/>
      <c r="X109" s="29"/>
      <c r="Y109" s="29"/>
      <c r="Z109" s="29"/>
      <c r="AA109" s="129">
        <f t="shared" si="25"/>
        <v>0</v>
      </c>
      <c r="AB109" s="129">
        <f t="shared" si="26"/>
        <v>0</v>
      </c>
      <c r="AC109" s="129">
        <f t="shared" si="27"/>
        <v>0</v>
      </c>
      <c r="AD109" s="129">
        <f t="shared" si="28"/>
        <v>0</v>
      </c>
      <c r="AE109" s="189"/>
      <c r="AF109" s="189"/>
      <c r="AG109" s="135">
        <f t="shared" si="34"/>
        <v>0</v>
      </c>
      <c r="AH109" s="129"/>
      <c r="AI109" s="135">
        <f t="shared" si="35"/>
        <v>0</v>
      </c>
      <c r="AJ109" s="130">
        <f t="shared" si="29"/>
        <v>0</v>
      </c>
      <c r="AK109" s="130" t="str">
        <f t="shared" si="30"/>
        <v/>
      </c>
      <c r="AL109" s="130" t="str">
        <f t="shared" si="36"/>
        <v/>
      </c>
      <c r="AM109" s="119"/>
      <c r="AN109" s="119"/>
      <c r="AO109" s="94" t="str">
        <f t="shared" si="39"/>
        <v/>
      </c>
      <c r="AP109" s="132"/>
      <c r="AQ109" s="133" t="str">
        <f t="shared" si="38"/>
        <v/>
      </c>
      <c r="AR109" s="249"/>
      <c r="AT109" s="248" t="s">
        <v>54</v>
      </c>
      <c r="AU109" s="136" t="str">
        <f t="shared" si="37"/>
        <v/>
      </c>
      <c r="AV109" s="119"/>
      <c r="AW109" s="119"/>
      <c r="AX109" s="119"/>
    </row>
    <row r="110" spans="3:50" ht="25.5" customHeight="1" x14ac:dyDescent="0.55000000000000004">
      <c r="C110" s="182">
        <v>104</v>
      </c>
      <c r="D110" s="365"/>
      <c r="E110" s="366"/>
      <c r="F110" s="364"/>
      <c r="G110" s="371"/>
      <c r="H110" s="370"/>
      <c r="I110" s="114">
        <f t="shared" si="21"/>
        <v>0</v>
      </c>
      <c r="J110" s="114"/>
      <c r="K110" s="172" t="str">
        <f t="shared" si="22"/>
        <v/>
      </c>
      <c r="L110" s="173" t="str">
        <f t="shared" si="23"/>
        <v/>
      </c>
      <c r="M110" s="248" t="s">
        <v>53</v>
      </c>
      <c r="O110" s="174" t="str">
        <f t="shared" si="24"/>
        <v/>
      </c>
      <c r="P110" s="174" t="str">
        <f t="shared" si="31"/>
        <v/>
      </c>
      <c r="Q110" s="171" t="str">
        <f t="shared" si="32"/>
        <v/>
      </c>
      <c r="R110" s="248" t="s">
        <v>53</v>
      </c>
      <c r="U110" s="134" t="str">
        <f t="shared" si="33"/>
        <v/>
      </c>
      <c r="V110" s="248" t="s">
        <v>53</v>
      </c>
      <c r="W110" s="29"/>
      <c r="X110" s="29"/>
      <c r="Y110" s="29"/>
      <c r="Z110" s="29"/>
      <c r="AA110" s="129">
        <f t="shared" si="25"/>
        <v>0</v>
      </c>
      <c r="AB110" s="129">
        <f t="shared" si="26"/>
        <v>0</v>
      </c>
      <c r="AC110" s="129">
        <f t="shared" si="27"/>
        <v>0</v>
      </c>
      <c r="AD110" s="129">
        <f t="shared" si="28"/>
        <v>0</v>
      </c>
      <c r="AE110" s="189"/>
      <c r="AF110" s="189"/>
      <c r="AG110" s="135">
        <f t="shared" si="34"/>
        <v>0</v>
      </c>
      <c r="AH110" s="129"/>
      <c r="AI110" s="135">
        <f t="shared" si="35"/>
        <v>0</v>
      </c>
      <c r="AJ110" s="130">
        <f t="shared" si="29"/>
        <v>0</v>
      </c>
      <c r="AK110" s="130" t="str">
        <f t="shared" si="30"/>
        <v/>
      </c>
      <c r="AL110" s="130" t="str">
        <f t="shared" si="36"/>
        <v/>
      </c>
      <c r="AM110" s="119"/>
      <c r="AN110" s="119"/>
      <c r="AO110" s="94" t="str">
        <f t="shared" si="39"/>
        <v/>
      </c>
      <c r="AP110" s="132"/>
      <c r="AQ110" s="133" t="str">
        <f t="shared" si="38"/>
        <v/>
      </c>
      <c r="AR110" s="249"/>
      <c r="AT110" s="248" t="s">
        <v>54</v>
      </c>
      <c r="AU110" s="136" t="str">
        <f t="shared" si="37"/>
        <v/>
      </c>
      <c r="AV110" s="119"/>
      <c r="AW110" s="119"/>
      <c r="AX110" s="119"/>
    </row>
    <row r="111" spans="3:50" ht="25.5" customHeight="1" x14ac:dyDescent="0.55000000000000004">
      <c r="C111" s="182">
        <v>105</v>
      </c>
      <c r="D111" s="365"/>
      <c r="E111" s="366"/>
      <c r="F111" s="364"/>
      <c r="G111" s="371"/>
      <c r="H111" s="370"/>
      <c r="I111" s="114">
        <f t="shared" si="21"/>
        <v>0</v>
      </c>
      <c r="J111" s="114"/>
      <c r="K111" s="172" t="str">
        <f t="shared" si="22"/>
        <v/>
      </c>
      <c r="L111" s="173" t="str">
        <f t="shared" si="23"/>
        <v/>
      </c>
      <c r="M111" s="248" t="s">
        <v>53</v>
      </c>
      <c r="O111" s="174" t="str">
        <f t="shared" si="24"/>
        <v/>
      </c>
      <c r="P111" s="174" t="str">
        <f t="shared" si="31"/>
        <v/>
      </c>
      <c r="Q111" s="171" t="str">
        <f t="shared" si="32"/>
        <v/>
      </c>
      <c r="R111" s="248" t="s">
        <v>53</v>
      </c>
      <c r="U111" s="134" t="str">
        <f t="shared" si="33"/>
        <v/>
      </c>
      <c r="V111" s="248" t="s">
        <v>53</v>
      </c>
      <c r="W111" s="29"/>
      <c r="X111" s="29"/>
      <c r="Y111" s="29"/>
      <c r="Z111" s="29"/>
      <c r="AA111" s="129">
        <f t="shared" si="25"/>
        <v>0</v>
      </c>
      <c r="AB111" s="129">
        <f t="shared" si="26"/>
        <v>0</v>
      </c>
      <c r="AC111" s="129">
        <f t="shared" si="27"/>
        <v>0</v>
      </c>
      <c r="AD111" s="129">
        <f t="shared" si="28"/>
        <v>0</v>
      </c>
      <c r="AE111" s="189"/>
      <c r="AF111" s="189"/>
      <c r="AG111" s="135">
        <f t="shared" si="34"/>
        <v>0</v>
      </c>
      <c r="AH111" s="129"/>
      <c r="AI111" s="135">
        <f t="shared" si="35"/>
        <v>0</v>
      </c>
      <c r="AJ111" s="130">
        <f t="shared" si="29"/>
        <v>0</v>
      </c>
      <c r="AK111" s="130" t="str">
        <f t="shared" si="30"/>
        <v/>
      </c>
      <c r="AL111" s="130" t="str">
        <f t="shared" si="36"/>
        <v/>
      </c>
      <c r="AM111" s="119"/>
      <c r="AN111" s="119"/>
      <c r="AO111" s="94" t="str">
        <f t="shared" si="39"/>
        <v/>
      </c>
      <c r="AP111" s="132"/>
      <c r="AQ111" s="133" t="str">
        <f t="shared" si="38"/>
        <v/>
      </c>
      <c r="AR111" s="249"/>
      <c r="AT111" s="248" t="s">
        <v>54</v>
      </c>
      <c r="AU111" s="136" t="str">
        <f t="shared" si="37"/>
        <v/>
      </c>
      <c r="AV111" s="119"/>
      <c r="AW111" s="119"/>
      <c r="AX111" s="119"/>
    </row>
    <row r="112" spans="3:50" ht="25.5" customHeight="1" x14ac:dyDescent="0.55000000000000004">
      <c r="C112" s="182">
        <v>106</v>
      </c>
      <c r="D112" s="365"/>
      <c r="E112" s="366"/>
      <c r="F112" s="364"/>
      <c r="G112" s="371"/>
      <c r="H112" s="370"/>
      <c r="I112" s="114">
        <f t="shared" si="21"/>
        <v>0</v>
      </c>
      <c r="J112" s="114"/>
      <c r="K112" s="172" t="str">
        <f t="shared" si="22"/>
        <v/>
      </c>
      <c r="L112" s="173" t="str">
        <f t="shared" si="23"/>
        <v/>
      </c>
      <c r="M112" s="248" t="s">
        <v>53</v>
      </c>
      <c r="O112" s="174" t="str">
        <f t="shared" si="24"/>
        <v/>
      </c>
      <c r="P112" s="174" t="str">
        <f t="shared" si="31"/>
        <v/>
      </c>
      <c r="Q112" s="171" t="str">
        <f t="shared" si="32"/>
        <v/>
      </c>
      <c r="R112" s="248" t="s">
        <v>53</v>
      </c>
      <c r="U112" s="134" t="str">
        <f t="shared" si="33"/>
        <v/>
      </c>
      <c r="V112" s="248" t="s">
        <v>53</v>
      </c>
      <c r="W112" s="29"/>
      <c r="X112" s="29"/>
      <c r="Y112" s="29"/>
      <c r="Z112" s="29"/>
      <c r="AA112" s="129">
        <f t="shared" si="25"/>
        <v>0</v>
      </c>
      <c r="AB112" s="129">
        <f t="shared" si="26"/>
        <v>0</v>
      </c>
      <c r="AC112" s="129">
        <f t="shared" si="27"/>
        <v>0</v>
      </c>
      <c r="AD112" s="129">
        <f t="shared" si="28"/>
        <v>0</v>
      </c>
      <c r="AE112" s="189"/>
      <c r="AF112" s="189"/>
      <c r="AG112" s="135">
        <f t="shared" si="34"/>
        <v>0</v>
      </c>
      <c r="AH112" s="129"/>
      <c r="AI112" s="135">
        <f t="shared" si="35"/>
        <v>0</v>
      </c>
      <c r="AJ112" s="130">
        <f t="shared" si="29"/>
        <v>0</v>
      </c>
      <c r="AK112" s="130" t="str">
        <f t="shared" si="30"/>
        <v/>
      </c>
      <c r="AL112" s="130" t="str">
        <f t="shared" si="36"/>
        <v/>
      </c>
      <c r="AM112" s="119"/>
      <c r="AN112" s="119"/>
      <c r="AO112" s="94" t="str">
        <f t="shared" si="39"/>
        <v/>
      </c>
      <c r="AP112" s="132"/>
      <c r="AQ112" s="133" t="str">
        <f t="shared" si="38"/>
        <v/>
      </c>
      <c r="AR112" s="249"/>
      <c r="AT112" s="248" t="s">
        <v>54</v>
      </c>
      <c r="AU112" s="136" t="str">
        <f t="shared" si="37"/>
        <v/>
      </c>
      <c r="AV112" s="119"/>
      <c r="AW112" s="119"/>
      <c r="AX112" s="119"/>
    </row>
    <row r="113" spans="3:50" ht="25.5" customHeight="1" x14ac:dyDescent="0.55000000000000004">
      <c r="C113" s="182">
        <v>107</v>
      </c>
      <c r="D113" s="365"/>
      <c r="E113" s="366"/>
      <c r="F113" s="364"/>
      <c r="G113" s="371"/>
      <c r="H113" s="370"/>
      <c r="I113" s="114">
        <f t="shared" si="21"/>
        <v>0</v>
      </c>
      <c r="J113" s="114"/>
      <c r="K113" s="172" t="str">
        <f t="shared" si="22"/>
        <v/>
      </c>
      <c r="L113" s="173" t="str">
        <f t="shared" si="23"/>
        <v/>
      </c>
      <c r="M113" s="248" t="s">
        <v>53</v>
      </c>
      <c r="O113" s="174" t="str">
        <f t="shared" si="24"/>
        <v/>
      </c>
      <c r="P113" s="174" t="str">
        <f t="shared" si="31"/>
        <v/>
      </c>
      <c r="Q113" s="171" t="str">
        <f t="shared" si="32"/>
        <v/>
      </c>
      <c r="R113" s="248" t="s">
        <v>53</v>
      </c>
      <c r="U113" s="134" t="str">
        <f t="shared" si="33"/>
        <v/>
      </c>
      <c r="V113" s="248" t="s">
        <v>53</v>
      </c>
      <c r="W113" s="29"/>
      <c r="X113" s="29"/>
      <c r="Y113" s="29"/>
      <c r="Z113" s="29"/>
      <c r="AA113" s="129">
        <f t="shared" si="25"/>
        <v>0</v>
      </c>
      <c r="AB113" s="129">
        <f t="shared" si="26"/>
        <v>0</v>
      </c>
      <c r="AC113" s="129">
        <f t="shared" si="27"/>
        <v>0</v>
      </c>
      <c r="AD113" s="129">
        <f t="shared" si="28"/>
        <v>0</v>
      </c>
      <c r="AE113" s="189"/>
      <c r="AF113" s="189"/>
      <c r="AG113" s="135">
        <f t="shared" si="34"/>
        <v>0</v>
      </c>
      <c r="AH113" s="129"/>
      <c r="AI113" s="135">
        <f t="shared" si="35"/>
        <v>0</v>
      </c>
      <c r="AJ113" s="130">
        <f t="shared" si="29"/>
        <v>0</v>
      </c>
      <c r="AK113" s="130" t="str">
        <f t="shared" si="30"/>
        <v/>
      </c>
      <c r="AL113" s="130" t="str">
        <f t="shared" si="36"/>
        <v/>
      </c>
      <c r="AM113" s="119"/>
      <c r="AN113" s="119"/>
      <c r="AO113" s="94" t="str">
        <f t="shared" si="39"/>
        <v/>
      </c>
      <c r="AP113" s="132"/>
      <c r="AQ113" s="133" t="str">
        <f t="shared" si="38"/>
        <v/>
      </c>
      <c r="AR113" s="249"/>
      <c r="AT113" s="248" t="s">
        <v>54</v>
      </c>
      <c r="AU113" s="136" t="str">
        <f t="shared" si="37"/>
        <v/>
      </c>
      <c r="AV113" s="119"/>
      <c r="AW113" s="119"/>
      <c r="AX113" s="119"/>
    </row>
    <row r="114" spans="3:50" ht="25.5" customHeight="1" x14ac:dyDescent="0.55000000000000004">
      <c r="C114" s="182">
        <v>108</v>
      </c>
      <c r="D114" s="365"/>
      <c r="E114" s="366"/>
      <c r="F114" s="364"/>
      <c r="G114" s="371"/>
      <c r="H114" s="370"/>
      <c r="I114" s="114">
        <f t="shared" si="21"/>
        <v>0</v>
      </c>
      <c r="J114" s="114"/>
      <c r="K114" s="172" t="str">
        <f t="shared" si="22"/>
        <v/>
      </c>
      <c r="L114" s="173" t="str">
        <f t="shared" si="23"/>
        <v/>
      </c>
      <c r="M114" s="248" t="s">
        <v>53</v>
      </c>
      <c r="O114" s="174" t="str">
        <f t="shared" si="24"/>
        <v/>
      </c>
      <c r="P114" s="174" t="str">
        <f t="shared" si="31"/>
        <v/>
      </c>
      <c r="Q114" s="171" t="str">
        <f t="shared" si="32"/>
        <v/>
      </c>
      <c r="R114" s="248" t="s">
        <v>53</v>
      </c>
      <c r="U114" s="134" t="str">
        <f t="shared" si="33"/>
        <v/>
      </c>
      <c r="V114" s="248" t="s">
        <v>53</v>
      </c>
      <c r="W114" s="29"/>
      <c r="X114" s="29"/>
      <c r="Y114" s="29"/>
      <c r="Z114" s="29"/>
      <c r="AA114" s="129">
        <f t="shared" si="25"/>
        <v>0</v>
      </c>
      <c r="AB114" s="129">
        <f t="shared" si="26"/>
        <v>0</v>
      </c>
      <c r="AC114" s="129">
        <f t="shared" si="27"/>
        <v>0</v>
      </c>
      <c r="AD114" s="129">
        <f t="shared" si="28"/>
        <v>0</v>
      </c>
      <c r="AE114" s="189"/>
      <c r="AF114" s="189"/>
      <c r="AG114" s="135">
        <f t="shared" si="34"/>
        <v>0</v>
      </c>
      <c r="AH114" s="129"/>
      <c r="AI114" s="135">
        <f t="shared" si="35"/>
        <v>0</v>
      </c>
      <c r="AJ114" s="130">
        <f t="shared" si="29"/>
        <v>0</v>
      </c>
      <c r="AK114" s="130" t="str">
        <f t="shared" si="30"/>
        <v/>
      </c>
      <c r="AL114" s="130" t="str">
        <f t="shared" si="36"/>
        <v/>
      </c>
      <c r="AM114" s="119"/>
      <c r="AN114" s="119"/>
      <c r="AO114" s="94" t="str">
        <f t="shared" si="39"/>
        <v/>
      </c>
      <c r="AP114" s="132"/>
      <c r="AQ114" s="133" t="str">
        <f t="shared" si="38"/>
        <v/>
      </c>
      <c r="AR114" s="249"/>
      <c r="AT114" s="248" t="s">
        <v>54</v>
      </c>
      <c r="AU114" s="136" t="str">
        <f t="shared" si="37"/>
        <v/>
      </c>
      <c r="AV114" s="119"/>
      <c r="AW114" s="119"/>
      <c r="AX114" s="119"/>
    </row>
    <row r="115" spans="3:50" ht="25.5" customHeight="1" x14ac:dyDescent="0.55000000000000004">
      <c r="C115" s="182">
        <v>109</v>
      </c>
      <c r="D115" s="365"/>
      <c r="E115" s="366"/>
      <c r="F115" s="364"/>
      <c r="G115" s="371"/>
      <c r="H115" s="370"/>
      <c r="I115" s="114">
        <f t="shared" si="21"/>
        <v>0</v>
      </c>
      <c r="J115" s="114"/>
      <c r="K115" s="172" t="str">
        <f t="shared" si="22"/>
        <v/>
      </c>
      <c r="L115" s="173" t="str">
        <f t="shared" si="23"/>
        <v/>
      </c>
      <c r="M115" s="248" t="s">
        <v>53</v>
      </c>
      <c r="O115" s="174" t="str">
        <f t="shared" si="24"/>
        <v/>
      </c>
      <c r="P115" s="174" t="str">
        <f t="shared" si="31"/>
        <v/>
      </c>
      <c r="Q115" s="171" t="str">
        <f t="shared" si="32"/>
        <v/>
      </c>
      <c r="R115" s="248" t="s">
        <v>53</v>
      </c>
      <c r="U115" s="134" t="str">
        <f t="shared" si="33"/>
        <v/>
      </c>
      <c r="V115" s="248" t="s">
        <v>53</v>
      </c>
      <c r="W115" s="29"/>
      <c r="X115" s="29"/>
      <c r="Y115" s="29"/>
      <c r="Z115" s="29"/>
      <c r="AA115" s="129">
        <f t="shared" si="25"/>
        <v>0</v>
      </c>
      <c r="AB115" s="129">
        <f t="shared" si="26"/>
        <v>0</v>
      </c>
      <c r="AC115" s="129">
        <f t="shared" si="27"/>
        <v>0</v>
      </c>
      <c r="AD115" s="129">
        <f t="shared" si="28"/>
        <v>0</v>
      </c>
      <c r="AE115" s="189"/>
      <c r="AF115" s="189"/>
      <c r="AG115" s="135">
        <f t="shared" si="34"/>
        <v>0</v>
      </c>
      <c r="AH115" s="129"/>
      <c r="AI115" s="135">
        <f t="shared" si="35"/>
        <v>0</v>
      </c>
      <c r="AJ115" s="130">
        <f t="shared" si="29"/>
        <v>0</v>
      </c>
      <c r="AK115" s="130" t="str">
        <f t="shared" si="30"/>
        <v/>
      </c>
      <c r="AL115" s="130" t="str">
        <f t="shared" si="36"/>
        <v/>
      </c>
      <c r="AM115" s="119"/>
      <c r="AN115" s="119"/>
      <c r="AO115" s="94" t="str">
        <f t="shared" si="39"/>
        <v/>
      </c>
      <c r="AP115" s="132"/>
      <c r="AQ115" s="133" t="str">
        <f t="shared" si="38"/>
        <v/>
      </c>
      <c r="AR115" s="249"/>
      <c r="AT115" s="248" t="s">
        <v>54</v>
      </c>
      <c r="AU115" s="136" t="str">
        <f t="shared" si="37"/>
        <v/>
      </c>
      <c r="AV115" s="119"/>
      <c r="AW115" s="119"/>
      <c r="AX115" s="119"/>
    </row>
    <row r="116" spans="3:50" ht="25.5" customHeight="1" x14ac:dyDescent="0.55000000000000004">
      <c r="C116" s="182">
        <v>110</v>
      </c>
      <c r="D116" s="365"/>
      <c r="E116" s="366"/>
      <c r="F116" s="364"/>
      <c r="G116" s="371"/>
      <c r="H116" s="370"/>
      <c r="I116" s="114">
        <f t="shared" si="21"/>
        <v>0</v>
      </c>
      <c r="J116" s="114"/>
      <c r="K116" s="172" t="str">
        <f t="shared" si="22"/>
        <v/>
      </c>
      <c r="L116" s="173" t="str">
        <f t="shared" si="23"/>
        <v/>
      </c>
      <c r="M116" s="248" t="s">
        <v>53</v>
      </c>
      <c r="O116" s="174" t="str">
        <f t="shared" si="24"/>
        <v/>
      </c>
      <c r="P116" s="174" t="str">
        <f t="shared" si="31"/>
        <v/>
      </c>
      <c r="Q116" s="171" t="str">
        <f t="shared" si="32"/>
        <v/>
      </c>
      <c r="R116" s="248" t="s">
        <v>53</v>
      </c>
      <c r="U116" s="134" t="str">
        <f t="shared" si="33"/>
        <v/>
      </c>
      <c r="V116" s="248" t="s">
        <v>53</v>
      </c>
      <c r="W116" s="29"/>
      <c r="X116" s="29"/>
      <c r="Y116" s="29"/>
      <c r="Z116" s="29"/>
      <c r="AA116" s="129">
        <f t="shared" si="25"/>
        <v>0</v>
      </c>
      <c r="AB116" s="129">
        <f t="shared" si="26"/>
        <v>0</v>
      </c>
      <c r="AC116" s="129">
        <f t="shared" si="27"/>
        <v>0</v>
      </c>
      <c r="AD116" s="129">
        <f t="shared" si="28"/>
        <v>0</v>
      </c>
      <c r="AE116" s="189"/>
      <c r="AF116" s="189"/>
      <c r="AG116" s="135">
        <f t="shared" si="34"/>
        <v>0</v>
      </c>
      <c r="AH116" s="129"/>
      <c r="AI116" s="135">
        <f t="shared" si="35"/>
        <v>0</v>
      </c>
      <c r="AJ116" s="130">
        <f t="shared" si="29"/>
        <v>0</v>
      </c>
      <c r="AK116" s="130" t="str">
        <f t="shared" si="30"/>
        <v/>
      </c>
      <c r="AL116" s="130" t="str">
        <f t="shared" si="36"/>
        <v/>
      </c>
      <c r="AM116" s="119"/>
      <c r="AN116" s="119"/>
      <c r="AO116" s="94" t="str">
        <f t="shared" si="39"/>
        <v/>
      </c>
      <c r="AP116" s="132"/>
      <c r="AQ116" s="133" t="str">
        <f t="shared" si="38"/>
        <v/>
      </c>
      <c r="AR116" s="249"/>
      <c r="AT116" s="248" t="s">
        <v>54</v>
      </c>
      <c r="AU116" s="136" t="str">
        <f t="shared" si="37"/>
        <v/>
      </c>
      <c r="AV116" s="119"/>
      <c r="AW116" s="119"/>
      <c r="AX116" s="119"/>
    </row>
    <row r="117" spans="3:50" ht="25.5" customHeight="1" x14ac:dyDescent="0.55000000000000004">
      <c r="C117" s="182">
        <v>111</v>
      </c>
      <c r="D117" s="365"/>
      <c r="E117" s="366"/>
      <c r="F117" s="364"/>
      <c r="G117" s="371"/>
      <c r="H117" s="370"/>
      <c r="I117" s="114">
        <f t="shared" si="21"/>
        <v>0</v>
      </c>
      <c r="J117" s="114"/>
      <c r="K117" s="172" t="str">
        <f t="shared" si="22"/>
        <v/>
      </c>
      <c r="L117" s="173" t="str">
        <f t="shared" si="23"/>
        <v/>
      </c>
      <c r="M117" s="248" t="s">
        <v>53</v>
      </c>
      <c r="O117" s="174" t="str">
        <f t="shared" si="24"/>
        <v/>
      </c>
      <c r="P117" s="174" t="str">
        <f t="shared" si="31"/>
        <v/>
      </c>
      <c r="Q117" s="171" t="str">
        <f t="shared" si="32"/>
        <v/>
      </c>
      <c r="R117" s="248" t="s">
        <v>53</v>
      </c>
      <c r="U117" s="134" t="str">
        <f t="shared" si="33"/>
        <v/>
      </c>
      <c r="V117" s="248" t="s">
        <v>53</v>
      </c>
      <c r="W117" s="29"/>
      <c r="X117" s="29"/>
      <c r="Y117" s="29"/>
      <c r="Z117" s="29"/>
      <c r="AA117" s="129">
        <f t="shared" si="25"/>
        <v>0</v>
      </c>
      <c r="AB117" s="129">
        <f t="shared" si="26"/>
        <v>0</v>
      </c>
      <c r="AC117" s="129">
        <f t="shared" si="27"/>
        <v>0</v>
      </c>
      <c r="AD117" s="129">
        <f t="shared" si="28"/>
        <v>0</v>
      </c>
      <c r="AE117" s="189"/>
      <c r="AF117" s="189"/>
      <c r="AG117" s="135">
        <f t="shared" si="34"/>
        <v>0</v>
      </c>
      <c r="AH117" s="129"/>
      <c r="AI117" s="135">
        <f t="shared" si="35"/>
        <v>0</v>
      </c>
      <c r="AJ117" s="130">
        <f t="shared" si="29"/>
        <v>0</v>
      </c>
      <c r="AK117" s="130" t="str">
        <f t="shared" si="30"/>
        <v/>
      </c>
      <c r="AL117" s="130" t="str">
        <f t="shared" si="36"/>
        <v/>
      </c>
      <c r="AM117" s="119"/>
      <c r="AN117" s="119"/>
      <c r="AO117" s="94" t="str">
        <f t="shared" si="39"/>
        <v/>
      </c>
      <c r="AP117" s="132"/>
      <c r="AQ117" s="133" t="str">
        <f t="shared" si="38"/>
        <v/>
      </c>
      <c r="AR117" s="249"/>
      <c r="AT117" s="248" t="s">
        <v>54</v>
      </c>
      <c r="AU117" s="136" t="str">
        <f t="shared" si="37"/>
        <v/>
      </c>
      <c r="AV117" s="119"/>
      <c r="AW117" s="119"/>
      <c r="AX117" s="119"/>
    </row>
    <row r="118" spans="3:50" ht="25.5" customHeight="1" x14ac:dyDescent="0.55000000000000004">
      <c r="C118" s="182">
        <v>112</v>
      </c>
      <c r="D118" s="365"/>
      <c r="E118" s="366"/>
      <c r="F118" s="364"/>
      <c r="G118" s="371"/>
      <c r="H118" s="370"/>
      <c r="I118" s="114">
        <f t="shared" si="21"/>
        <v>0</v>
      </c>
      <c r="J118" s="114"/>
      <c r="K118" s="172" t="str">
        <f t="shared" si="22"/>
        <v/>
      </c>
      <c r="L118" s="173" t="str">
        <f t="shared" si="23"/>
        <v/>
      </c>
      <c r="M118" s="248" t="s">
        <v>53</v>
      </c>
      <c r="O118" s="174" t="str">
        <f t="shared" si="24"/>
        <v/>
      </c>
      <c r="P118" s="174" t="str">
        <f t="shared" si="31"/>
        <v/>
      </c>
      <c r="Q118" s="171" t="str">
        <f t="shared" si="32"/>
        <v/>
      </c>
      <c r="R118" s="248" t="s">
        <v>53</v>
      </c>
      <c r="U118" s="134" t="str">
        <f t="shared" si="33"/>
        <v/>
      </c>
      <c r="V118" s="248" t="s">
        <v>53</v>
      </c>
      <c r="W118" s="29"/>
      <c r="X118" s="29"/>
      <c r="Y118" s="29"/>
      <c r="Z118" s="29"/>
      <c r="AA118" s="129">
        <f t="shared" si="25"/>
        <v>0</v>
      </c>
      <c r="AB118" s="129">
        <f t="shared" si="26"/>
        <v>0</v>
      </c>
      <c r="AC118" s="129">
        <f t="shared" si="27"/>
        <v>0</v>
      </c>
      <c r="AD118" s="129">
        <f t="shared" si="28"/>
        <v>0</v>
      </c>
      <c r="AE118" s="189"/>
      <c r="AF118" s="189"/>
      <c r="AG118" s="135">
        <f t="shared" si="34"/>
        <v>0</v>
      </c>
      <c r="AH118" s="129"/>
      <c r="AI118" s="135">
        <f t="shared" si="35"/>
        <v>0</v>
      </c>
      <c r="AJ118" s="130">
        <f t="shared" si="29"/>
        <v>0</v>
      </c>
      <c r="AK118" s="130" t="str">
        <f t="shared" si="30"/>
        <v/>
      </c>
      <c r="AL118" s="130" t="str">
        <f t="shared" si="36"/>
        <v/>
      </c>
      <c r="AM118" s="119"/>
      <c r="AN118" s="119"/>
      <c r="AO118" s="94" t="str">
        <f t="shared" si="39"/>
        <v/>
      </c>
      <c r="AP118" s="132"/>
      <c r="AQ118" s="133" t="str">
        <f t="shared" si="38"/>
        <v/>
      </c>
      <c r="AR118" s="249"/>
      <c r="AT118" s="248" t="s">
        <v>54</v>
      </c>
      <c r="AU118" s="136" t="str">
        <f t="shared" si="37"/>
        <v/>
      </c>
      <c r="AV118" s="119"/>
      <c r="AW118" s="119"/>
      <c r="AX118" s="119"/>
    </row>
    <row r="119" spans="3:50" ht="25.5" customHeight="1" x14ac:dyDescent="0.55000000000000004">
      <c r="C119" s="182">
        <v>113</v>
      </c>
      <c r="D119" s="365"/>
      <c r="E119" s="366"/>
      <c r="F119" s="364"/>
      <c r="G119" s="371"/>
      <c r="H119" s="370"/>
      <c r="I119" s="114">
        <f t="shared" si="21"/>
        <v>0</v>
      </c>
      <c r="J119" s="114"/>
      <c r="K119" s="172" t="str">
        <f t="shared" si="22"/>
        <v/>
      </c>
      <c r="L119" s="173" t="str">
        <f t="shared" si="23"/>
        <v/>
      </c>
      <c r="M119" s="248" t="s">
        <v>53</v>
      </c>
      <c r="O119" s="174" t="str">
        <f t="shared" si="24"/>
        <v/>
      </c>
      <c r="P119" s="174" t="str">
        <f t="shared" si="31"/>
        <v/>
      </c>
      <c r="Q119" s="171" t="str">
        <f t="shared" si="32"/>
        <v/>
      </c>
      <c r="R119" s="248" t="s">
        <v>53</v>
      </c>
      <c r="U119" s="134" t="str">
        <f t="shared" si="33"/>
        <v/>
      </c>
      <c r="V119" s="248" t="s">
        <v>53</v>
      </c>
      <c r="W119" s="29"/>
      <c r="X119" s="29"/>
      <c r="Y119" s="29"/>
      <c r="Z119" s="29"/>
      <c r="AA119" s="129">
        <f t="shared" si="25"/>
        <v>0</v>
      </c>
      <c r="AB119" s="129">
        <f t="shared" si="26"/>
        <v>0</v>
      </c>
      <c r="AC119" s="129">
        <f t="shared" si="27"/>
        <v>0</v>
      </c>
      <c r="AD119" s="129">
        <f t="shared" si="28"/>
        <v>0</v>
      </c>
      <c r="AE119" s="189"/>
      <c r="AF119" s="189"/>
      <c r="AG119" s="135">
        <f t="shared" si="34"/>
        <v>0</v>
      </c>
      <c r="AH119" s="129"/>
      <c r="AI119" s="135">
        <f t="shared" si="35"/>
        <v>0</v>
      </c>
      <c r="AJ119" s="130">
        <f t="shared" si="29"/>
        <v>0</v>
      </c>
      <c r="AK119" s="130" t="str">
        <f t="shared" si="30"/>
        <v/>
      </c>
      <c r="AL119" s="130" t="str">
        <f t="shared" si="36"/>
        <v/>
      </c>
      <c r="AM119" s="119"/>
      <c r="AN119" s="119"/>
      <c r="AO119" s="94" t="str">
        <f t="shared" si="39"/>
        <v/>
      </c>
      <c r="AP119" s="132"/>
      <c r="AQ119" s="133" t="str">
        <f t="shared" si="38"/>
        <v/>
      </c>
      <c r="AR119" s="249"/>
      <c r="AT119" s="248" t="s">
        <v>54</v>
      </c>
      <c r="AU119" s="136" t="str">
        <f t="shared" si="37"/>
        <v/>
      </c>
      <c r="AV119" s="119"/>
      <c r="AW119" s="119"/>
      <c r="AX119" s="119"/>
    </row>
    <row r="120" spans="3:50" ht="25.5" customHeight="1" x14ac:dyDescent="0.55000000000000004">
      <c r="C120" s="182">
        <v>114</v>
      </c>
      <c r="D120" s="365"/>
      <c r="E120" s="366"/>
      <c r="F120" s="364"/>
      <c r="G120" s="371"/>
      <c r="H120" s="370"/>
      <c r="I120" s="114">
        <f t="shared" si="21"/>
        <v>0</v>
      </c>
      <c r="J120" s="114"/>
      <c r="K120" s="172" t="str">
        <f t="shared" si="22"/>
        <v/>
      </c>
      <c r="L120" s="173" t="str">
        <f t="shared" si="23"/>
        <v/>
      </c>
      <c r="M120" s="248" t="s">
        <v>53</v>
      </c>
      <c r="O120" s="174" t="str">
        <f t="shared" si="24"/>
        <v/>
      </c>
      <c r="P120" s="174" t="str">
        <f t="shared" si="31"/>
        <v/>
      </c>
      <c r="Q120" s="171" t="str">
        <f t="shared" si="32"/>
        <v/>
      </c>
      <c r="R120" s="248" t="s">
        <v>53</v>
      </c>
      <c r="U120" s="134" t="str">
        <f t="shared" si="33"/>
        <v/>
      </c>
      <c r="V120" s="248" t="s">
        <v>53</v>
      </c>
      <c r="W120" s="29"/>
      <c r="X120" s="29"/>
      <c r="Y120" s="29"/>
      <c r="Z120" s="29"/>
      <c r="AA120" s="129">
        <f t="shared" si="25"/>
        <v>0</v>
      </c>
      <c r="AB120" s="129">
        <f t="shared" si="26"/>
        <v>0</v>
      </c>
      <c r="AC120" s="129">
        <f t="shared" si="27"/>
        <v>0</v>
      </c>
      <c r="AD120" s="129">
        <f t="shared" si="28"/>
        <v>0</v>
      </c>
      <c r="AE120" s="189"/>
      <c r="AF120" s="189"/>
      <c r="AG120" s="135">
        <f t="shared" si="34"/>
        <v>0</v>
      </c>
      <c r="AH120" s="129"/>
      <c r="AI120" s="135">
        <f t="shared" si="35"/>
        <v>0</v>
      </c>
      <c r="AJ120" s="130">
        <f t="shared" si="29"/>
        <v>0</v>
      </c>
      <c r="AK120" s="130" t="str">
        <f t="shared" si="30"/>
        <v/>
      </c>
      <c r="AL120" s="130" t="str">
        <f t="shared" si="36"/>
        <v/>
      </c>
      <c r="AM120" s="119"/>
      <c r="AN120" s="119"/>
      <c r="AO120" s="94" t="str">
        <f t="shared" si="39"/>
        <v/>
      </c>
      <c r="AP120" s="132"/>
      <c r="AQ120" s="133" t="str">
        <f t="shared" si="38"/>
        <v/>
      </c>
      <c r="AR120" s="249"/>
      <c r="AT120" s="248" t="s">
        <v>54</v>
      </c>
      <c r="AU120" s="136" t="str">
        <f t="shared" si="37"/>
        <v/>
      </c>
      <c r="AV120" s="119"/>
      <c r="AW120" s="119"/>
      <c r="AX120" s="119"/>
    </row>
    <row r="121" spans="3:50" ht="25.5" customHeight="1" x14ac:dyDescent="0.55000000000000004">
      <c r="C121" s="182">
        <v>115</v>
      </c>
      <c r="D121" s="365"/>
      <c r="E121" s="366"/>
      <c r="F121" s="364"/>
      <c r="G121" s="371"/>
      <c r="H121" s="370"/>
      <c r="I121" s="114">
        <f t="shared" si="21"/>
        <v>0</v>
      </c>
      <c r="J121" s="114"/>
      <c r="K121" s="172" t="str">
        <f t="shared" si="22"/>
        <v/>
      </c>
      <c r="L121" s="173" t="str">
        <f t="shared" si="23"/>
        <v/>
      </c>
      <c r="M121" s="248" t="s">
        <v>53</v>
      </c>
      <c r="O121" s="174" t="str">
        <f t="shared" si="24"/>
        <v/>
      </c>
      <c r="P121" s="174" t="str">
        <f t="shared" si="31"/>
        <v/>
      </c>
      <c r="Q121" s="171" t="str">
        <f t="shared" si="32"/>
        <v/>
      </c>
      <c r="R121" s="248" t="s">
        <v>53</v>
      </c>
      <c r="U121" s="134" t="str">
        <f t="shared" si="33"/>
        <v/>
      </c>
      <c r="V121" s="248" t="s">
        <v>53</v>
      </c>
      <c r="W121" s="29"/>
      <c r="X121" s="29"/>
      <c r="Y121" s="29"/>
      <c r="Z121" s="29"/>
      <c r="AA121" s="129">
        <f t="shared" si="25"/>
        <v>0</v>
      </c>
      <c r="AB121" s="129">
        <f t="shared" si="26"/>
        <v>0</v>
      </c>
      <c r="AC121" s="129">
        <f t="shared" si="27"/>
        <v>0</v>
      </c>
      <c r="AD121" s="129">
        <f t="shared" si="28"/>
        <v>0</v>
      </c>
      <c r="AE121" s="189"/>
      <c r="AF121" s="189"/>
      <c r="AG121" s="135">
        <f t="shared" si="34"/>
        <v>0</v>
      </c>
      <c r="AH121" s="129"/>
      <c r="AI121" s="135">
        <f t="shared" si="35"/>
        <v>0</v>
      </c>
      <c r="AJ121" s="130">
        <f t="shared" si="29"/>
        <v>0</v>
      </c>
      <c r="AK121" s="130" t="str">
        <f t="shared" si="30"/>
        <v/>
      </c>
      <c r="AL121" s="130" t="str">
        <f t="shared" si="36"/>
        <v/>
      </c>
      <c r="AM121" s="119"/>
      <c r="AN121" s="119"/>
      <c r="AO121" s="94" t="str">
        <f t="shared" si="39"/>
        <v/>
      </c>
      <c r="AP121" s="132"/>
      <c r="AQ121" s="133" t="str">
        <f t="shared" si="38"/>
        <v/>
      </c>
      <c r="AR121" s="249"/>
      <c r="AT121" s="248" t="s">
        <v>54</v>
      </c>
      <c r="AU121" s="136" t="str">
        <f t="shared" si="37"/>
        <v/>
      </c>
      <c r="AV121" s="119"/>
      <c r="AW121" s="119"/>
      <c r="AX121" s="119"/>
    </row>
    <row r="122" spans="3:50" ht="25.5" customHeight="1" x14ac:dyDescent="0.55000000000000004">
      <c r="C122" s="182">
        <v>116</v>
      </c>
      <c r="D122" s="365"/>
      <c r="E122" s="366"/>
      <c r="F122" s="364"/>
      <c r="G122" s="371"/>
      <c r="H122" s="370"/>
      <c r="I122" s="114">
        <f t="shared" si="21"/>
        <v>0</v>
      </c>
      <c r="J122" s="114"/>
      <c r="K122" s="172" t="str">
        <f t="shared" si="22"/>
        <v/>
      </c>
      <c r="L122" s="173" t="str">
        <f t="shared" si="23"/>
        <v/>
      </c>
      <c r="M122" s="248" t="s">
        <v>53</v>
      </c>
      <c r="O122" s="174" t="str">
        <f t="shared" si="24"/>
        <v/>
      </c>
      <c r="P122" s="174" t="str">
        <f t="shared" si="31"/>
        <v/>
      </c>
      <c r="Q122" s="171" t="str">
        <f t="shared" si="32"/>
        <v/>
      </c>
      <c r="R122" s="248" t="s">
        <v>53</v>
      </c>
      <c r="U122" s="134" t="str">
        <f t="shared" si="33"/>
        <v/>
      </c>
      <c r="V122" s="248" t="s">
        <v>53</v>
      </c>
      <c r="W122" s="29"/>
      <c r="X122" s="29"/>
      <c r="Y122" s="29"/>
      <c r="Z122" s="29"/>
      <c r="AA122" s="129">
        <f t="shared" si="25"/>
        <v>0</v>
      </c>
      <c r="AB122" s="129">
        <f t="shared" si="26"/>
        <v>0</v>
      </c>
      <c r="AC122" s="129">
        <f t="shared" si="27"/>
        <v>0</v>
      </c>
      <c r="AD122" s="129">
        <f t="shared" si="28"/>
        <v>0</v>
      </c>
      <c r="AE122" s="189"/>
      <c r="AF122" s="189"/>
      <c r="AG122" s="135">
        <f t="shared" si="34"/>
        <v>0</v>
      </c>
      <c r="AH122" s="129"/>
      <c r="AI122" s="135">
        <f t="shared" si="35"/>
        <v>0</v>
      </c>
      <c r="AJ122" s="130">
        <f t="shared" si="29"/>
        <v>0</v>
      </c>
      <c r="AK122" s="130" t="str">
        <f t="shared" si="30"/>
        <v/>
      </c>
      <c r="AL122" s="130" t="str">
        <f t="shared" si="36"/>
        <v/>
      </c>
      <c r="AM122" s="119"/>
      <c r="AN122" s="119"/>
      <c r="AO122" s="94" t="str">
        <f t="shared" si="39"/>
        <v/>
      </c>
      <c r="AP122" s="132"/>
      <c r="AQ122" s="133" t="str">
        <f t="shared" si="38"/>
        <v/>
      </c>
      <c r="AR122" s="249"/>
      <c r="AT122" s="248" t="s">
        <v>54</v>
      </c>
      <c r="AU122" s="136" t="str">
        <f t="shared" si="37"/>
        <v/>
      </c>
      <c r="AV122" s="119"/>
      <c r="AW122" s="119"/>
      <c r="AX122" s="119"/>
    </row>
    <row r="123" spans="3:50" ht="25.5" customHeight="1" x14ac:dyDescent="0.55000000000000004">
      <c r="C123" s="182">
        <v>117</v>
      </c>
      <c r="D123" s="365"/>
      <c r="E123" s="366"/>
      <c r="F123" s="364"/>
      <c r="G123" s="371"/>
      <c r="H123" s="370"/>
      <c r="I123" s="114">
        <f t="shared" si="21"/>
        <v>0</v>
      </c>
      <c r="J123" s="114"/>
      <c r="K123" s="172" t="str">
        <f t="shared" si="22"/>
        <v/>
      </c>
      <c r="L123" s="173" t="str">
        <f t="shared" si="23"/>
        <v/>
      </c>
      <c r="M123" s="248" t="s">
        <v>53</v>
      </c>
      <c r="O123" s="174" t="str">
        <f t="shared" si="24"/>
        <v/>
      </c>
      <c r="P123" s="174" t="str">
        <f t="shared" si="31"/>
        <v/>
      </c>
      <c r="Q123" s="171" t="str">
        <f t="shared" si="32"/>
        <v/>
      </c>
      <c r="R123" s="248" t="s">
        <v>53</v>
      </c>
      <c r="U123" s="134" t="str">
        <f t="shared" si="33"/>
        <v/>
      </c>
      <c r="V123" s="248" t="s">
        <v>53</v>
      </c>
      <c r="W123" s="29"/>
      <c r="X123" s="29"/>
      <c r="Y123" s="29"/>
      <c r="Z123" s="29"/>
      <c r="AA123" s="129">
        <f t="shared" si="25"/>
        <v>0</v>
      </c>
      <c r="AB123" s="129">
        <f t="shared" si="26"/>
        <v>0</v>
      </c>
      <c r="AC123" s="129">
        <f t="shared" si="27"/>
        <v>0</v>
      </c>
      <c r="AD123" s="129">
        <f t="shared" si="28"/>
        <v>0</v>
      </c>
      <c r="AE123" s="189"/>
      <c r="AF123" s="189"/>
      <c r="AG123" s="135">
        <f t="shared" si="34"/>
        <v>0</v>
      </c>
      <c r="AH123" s="129"/>
      <c r="AI123" s="135">
        <f t="shared" si="35"/>
        <v>0</v>
      </c>
      <c r="AJ123" s="130">
        <f t="shared" si="29"/>
        <v>0</v>
      </c>
      <c r="AK123" s="130" t="str">
        <f t="shared" si="30"/>
        <v/>
      </c>
      <c r="AL123" s="130" t="str">
        <f t="shared" si="36"/>
        <v/>
      </c>
      <c r="AM123" s="119"/>
      <c r="AN123" s="119"/>
      <c r="AO123" s="94" t="str">
        <f t="shared" si="39"/>
        <v/>
      </c>
      <c r="AP123" s="132"/>
      <c r="AQ123" s="133" t="str">
        <f t="shared" si="38"/>
        <v/>
      </c>
      <c r="AR123" s="249"/>
      <c r="AT123" s="248" t="s">
        <v>54</v>
      </c>
      <c r="AU123" s="136" t="str">
        <f t="shared" si="37"/>
        <v/>
      </c>
      <c r="AV123" s="119"/>
      <c r="AW123" s="119"/>
      <c r="AX123" s="119"/>
    </row>
    <row r="124" spans="3:50" ht="25.5" customHeight="1" x14ac:dyDescent="0.55000000000000004">
      <c r="C124" s="182">
        <v>118</v>
      </c>
      <c r="D124" s="365"/>
      <c r="E124" s="366"/>
      <c r="F124" s="364"/>
      <c r="G124" s="371"/>
      <c r="H124" s="370"/>
      <c r="I124" s="114">
        <f t="shared" si="21"/>
        <v>0</v>
      </c>
      <c r="J124" s="114"/>
      <c r="K124" s="172" t="str">
        <f t="shared" si="22"/>
        <v/>
      </c>
      <c r="L124" s="173" t="str">
        <f t="shared" si="23"/>
        <v/>
      </c>
      <c r="M124" s="248" t="s">
        <v>53</v>
      </c>
      <c r="O124" s="174" t="str">
        <f t="shared" si="24"/>
        <v/>
      </c>
      <c r="P124" s="174" t="str">
        <f t="shared" si="31"/>
        <v/>
      </c>
      <c r="Q124" s="171" t="str">
        <f t="shared" si="32"/>
        <v/>
      </c>
      <c r="R124" s="248" t="s">
        <v>53</v>
      </c>
      <c r="U124" s="134" t="str">
        <f t="shared" si="33"/>
        <v/>
      </c>
      <c r="V124" s="248" t="s">
        <v>53</v>
      </c>
      <c r="W124" s="29"/>
      <c r="X124" s="29"/>
      <c r="Y124" s="29"/>
      <c r="Z124" s="29"/>
      <c r="AA124" s="129">
        <f t="shared" si="25"/>
        <v>0</v>
      </c>
      <c r="AB124" s="129">
        <f t="shared" si="26"/>
        <v>0</v>
      </c>
      <c r="AC124" s="129">
        <f t="shared" si="27"/>
        <v>0</v>
      </c>
      <c r="AD124" s="129">
        <f t="shared" si="28"/>
        <v>0</v>
      </c>
      <c r="AE124" s="189"/>
      <c r="AF124" s="189"/>
      <c r="AG124" s="135">
        <f t="shared" si="34"/>
        <v>0</v>
      </c>
      <c r="AH124" s="129"/>
      <c r="AI124" s="135">
        <f t="shared" si="35"/>
        <v>0</v>
      </c>
      <c r="AJ124" s="130">
        <f t="shared" si="29"/>
        <v>0</v>
      </c>
      <c r="AK124" s="130" t="str">
        <f t="shared" si="30"/>
        <v/>
      </c>
      <c r="AL124" s="130" t="str">
        <f t="shared" si="36"/>
        <v/>
      </c>
      <c r="AM124" s="119"/>
      <c r="AN124" s="119"/>
      <c r="AO124" s="94" t="str">
        <f t="shared" si="39"/>
        <v/>
      </c>
      <c r="AP124" s="132"/>
      <c r="AQ124" s="133" t="str">
        <f t="shared" si="38"/>
        <v/>
      </c>
      <c r="AR124" s="249"/>
      <c r="AT124" s="248" t="s">
        <v>54</v>
      </c>
      <c r="AU124" s="136" t="str">
        <f t="shared" si="37"/>
        <v/>
      </c>
      <c r="AV124" s="119"/>
      <c r="AW124" s="119"/>
      <c r="AX124" s="119"/>
    </row>
    <row r="125" spans="3:50" ht="25.5" customHeight="1" x14ac:dyDescent="0.55000000000000004">
      <c r="C125" s="182">
        <v>119</v>
      </c>
      <c r="D125" s="365"/>
      <c r="E125" s="366"/>
      <c r="F125" s="364"/>
      <c r="G125" s="371"/>
      <c r="H125" s="370"/>
      <c r="I125" s="114">
        <f t="shared" si="21"/>
        <v>0</v>
      </c>
      <c r="J125" s="114"/>
      <c r="K125" s="172" t="str">
        <f t="shared" si="22"/>
        <v/>
      </c>
      <c r="L125" s="173" t="str">
        <f t="shared" si="23"/>
        <v/>
      </c>
      <c r="M125" s="248" t="s">
        <v>53</v>
      </c>
      <c r="O125" s="174" t="str">
        <f t="shared" si="24"/>
        <v/>
      </c>
      <c r="P125" s="174" t="str">
        <f t="shared" si="31"/>
        <v/>
      </c>
      <c r="Q125" s="171" t="str">
        <f t="shared" si="32"/>
        <v/>
      </c>
      <c r="R125" s="248" t="s">
        <v>53</v>
      </c>
      <c r="U125" s="134" t="str">
        <f t="shared" si="33"/>
        <v/>
      </c>
      <c r="V125" s="248" t="s">
        <v>53</v>
      </c>
      <c r="W125" s="29"/>
      <c r="X125" s="29"/>
      <c r="Y125" s="29"/>
      <c r="Z125" s="29"/>
      <c r="AA125" s="129">
        <f t="shared" si="25"/>
        <v>0</v>
      </c>
      <c r="AB125" s="129">
        <f t="shared" si="26"/>
        <v>0</v>
      </c>
      <c r="AC125" s="129">
        <f t="shared" si="27"/>
        <v>0</v>
      </c>
      <c r="AD125" s="129">
        <f t="shared" si="28"/>
        <v>0</v>
      </c>
      <c r="AE125" s="189"/>
      <c r="AF125" s="189"/>
      <c r="AG125" s="135">
        <f t="shared" si="34"/>
        <v>0</v>
      </c>
      <c r="AH125" s="129"/>
      <c r="AI125" s="135">
        <f t="shared" si="35"/>
        <v>0</v>
      </c>
      <c r="AJ125" s="130">
        <f t="shared" si="29"/>
        <v>0</v>
      </c>
      <c r="AK125" s="130" t="str">
        <f t="shared" si="30"/>
        <v/>
      </c>
      <c r="AL125" s="130" t="str">
        <f t="shared" si="36"/>
        <v/>
      </c>
      <c r="AM125" s="119"/>
      <c r="AN125" s="119"/>
      <c r="AO125" s="94" t="str">
        <f t="shared" si="39"/>
        <v/>
      </c>
      <c r="AP125" s="132"/>
      <c r="AQ125" s="133" t="str">
        <f t="shared" si="38"/>
        <v/>
      </c>
      <c r="AR125" s="249"/>
      <c r="AT125" s="248" t="s">
        <v>54</v>
      </c>
      <c r="AU125" s="136" t="str">
        <f t="shared" si="37"/>
        <v/>
      </c>
      <c r="AV125" s="119"/>
      <c r="AW125" s="119"/>
      <c r="AX125" s="119"/>
    </row>
    <row r="126" spans="3:50" ht="25.5" customHeight="1" x14ac:dyDescent="0.55000000000000004">
      <c r="C126" s="182">
        <v>120</v>
      </c>
      <c r="D126" s="365"/>
      <c r="E126" s="366"/>
      <c r="F126" s="364"/>
      <c r="G126" s="371"/>
      <c r="H126" s="370"/>
      <c r="I126" s="114">
        <f t="shared" si="21"/>
        <v>0</v>
      </c>
      <c r="J126" s="114"/>
      <c r="K126" s="172" t="str">
        <f t="shared" si="22"/>
        <v/>
      </c>
      <c r="L126" s="173" t="str">
        <f t="shared" si="23"/>
        <v/>
      </c>
      <c r="M126" s="248" t="s">
        <v>53</v>
      </c>
      <c r="O126" s="174" t="str">
        <f t="shared" si="24"/>
        <v/>
      </c>
      <c r="P126" s="174" t="str">
        <f t="shared" si="31"/>
        <v/>
      </c>
      <c r="Q126" s="171" t="str">
        <f t="shared" si="32"/>
        <v/>
      </c>
      <c r="R126" s="248" t="s">
        <v>53</v>
      </c>
      <c r="U126" s="134" t="str">
        <f t="shared" si="33"/>
        <v/>
      </c>
      <c r="V126" s="248" t="s">
        <v>53</v>
      </c>
      <c r="W126" s="29"/>
      <c r="X126" s="29"/>
      <c r="Y126" s="29"/>
      <c r="Z126" s="29"/>
      <c r="AA126" s="129">
        <f t="shared" si="25"/>
        <v>0</v>
      </c>
      <c r="AB126" s="129">
        <f t="shared" si="26"/>
        <v>0</v>
      </c>
      <c r="AC126" s="129">
        <f t="shared" si="27"/>
        <v>0</v>
      </c>
      <c r="AD126" s="129">
        <f t="shared" si="28"/>
        <v>0</v>
      </c>
      <c r="AE126" s="189"/>
      <c r="AF126" s="189"/>
      <c r="AG126" s="135">
        <f t="shared" si="34"/>
        <v>0</v>
      </c>
      <c r="AH126" s="129"/>
      <c r="AI126" s="135">
        <f t="shared" si="35"/>
        <v>0</v>
      </c>
      <c r="AJ126" s="130">
        <f t="shared" si="29"/>
        <v>0</v>
      </c>
      <c r="AK126" s="130" t="str">
        <f t="shared" si="30"/>
        <v/>
      </c>
      <c r="AL126" s="130" t="str">
        <f t="shared" si="36"/>
        <v/>
      </c>
      <c r="AM126" s="119"/>
      <c r="AN126" s="119"/>
      <c r="AO126" s="94" t="str">
        <f t="shared" si="39"/>
        <v/>
      </c>
      <c r="AP126" s="132"/>
      <c r="AQ126" s="133" t="str">
        <f t="shared" si="38"/>
        <v/>
      </c>
      <c r="AR126" s="249"/>
      <c r="AT126" s="248" t="s">
        <v>54</v>
      </c>
      <c r="AU126" s="136" t="str">
        <f t="shared" si="37"/>
        <v/>
      </c>
      <c r="AV126" s="119"/>
      <c r="AW126" s="119"/>
      <c r="AX126" s="119"/>
    </row>
    <row r="127" spans="3:50" ht="25.5" customHeight="1" x14ac:dyDescent="0.55000000000000004">
      <c r="C127" s="182">
        <v>121</v>
      </c>
      <c r="D127" s="365"/>
      <c r="E127" s="366"/>
      <c r="F127" s="364"/>
      <c r="G127" s="371"/>
      <c r="H127" s="370"/>
      <c r="I127" s="114">
        <f t="shared" si="21"/>
        <v>0</v>
      </c>
      <c r="J127" s="114"/>
      <c r="K127" s="172" t="str">
        <f t="shared" si="22"/>
        <v/>
      </c>
      <c r="L127" s="173" t="str">
        <f t="shared" si="23"/>
        <v/>
      </c>
      <c r="M127" s="248" t="s">
        <v>53</v>
      </c>
      <c r="O127" s="174" t="str">
        <f t="shared" si="24"/>
        <v/>
      </c>
      <c r="P127" s="174" t="str">
        <f t="shared" si="31"/>
        <v/>
      </c>
      <c r="Q127" s="171" t="str">
        <f t="shared" si="32"/>
        <v/>
      </c>
      <c r="R127" s="248" t="s">
        <v>53</v>
      </c>
      <c r="U127" s="134" t="str">
        <f t="shared" si="33"/>
        <v/>
      </c>
      <c r="V127" s="248" t="s">
        <v>53</v>
      </c>
      <c r="W127" s="29"/>
      <c r="X127" s="29"/>
      <c r="Y127" s="29"/>
      <c r="Z127" s="29"/>
      <c r="AA127" s="129">
        <f t="shared" si="25"/>
        <v>0</v>
      </c>
      <c r="AB127" s="129">
        <f t="shared" si="26"/>
        <v>0</v>
      </c>
      <c r="AC127" s="129">
        <f t="shared" si="27"/>
        <v>0</v>
      </c>
      <c r="AD127" s="129">
        <f t="shared" si="28"/>
        <v>0</v>
      </c>
      <c r="AE127" s="189"/>
      <c r="AF127" s="189"/>
      <c r="AG127" s="135">
        <f t="shared" si="34"/>
        <v>0</v>
      </c>
      <c r="AH127" s="129"/>
      <c r="AI127" s="135">
        <f t="shared" si="35"/>
        <v>0</v>
      </c>
      <c r="AJ127" s="130">
        <f t="shared" si="29"/>
        <v>0</v>
      </c>
      <c r="AK127" s="130" t="str">
        <f t="shared" si="30"/>
        <v/>
      </c>
      <c r="AL127" s="130" t="str">
        <f t="shared" si="36"/>
        <v/>
      </c>
      <c r="AM127" s="119"/>
      <c r="AN127" s="119"/>
      <c r="AO127" s="94" t="str">
        <f t="shared" si="39"/>
        <v/>
      </c>
      <c r="AP127" s="132"/>
      <c r="AQ127" s="133" t="str">
        <f t="shared" si="38"/>
        <v/>
      </c>
      <c r="AR127" s="249"/>
      <c r="AT127" s="248" t="s">
        <v>54</v>
      </c>
      <c r="AU127" s="136" t="str">
        <f t="shared" si="37"/>
        <v/>
      </c>
      <c r="AV127" s="119"/>
      <c r="AW127" s="119"/>
      <c r="AX127" s="119"/>
    </row>
    <row r="128" spans="3:50" ht="25.5" customHeight="1" x14ac:dyDescent="0.55000000000000004">
      <c r="C128" s="182">
        <v>122</v>
      </c>
      <c r="D128" s="365"/>
      <c r="E128" s="366"/>
      <c r="F128" s="364"/>
      <c r="G128" s="371"/>
      <c r="H128" s="370"/>
      <c r="I128" s="114">
        <f t="shared" si="21"/>
        <v>0</v>
      </c>
      <c r="J128" s="114"/>
      <c r="K128" s="172" t="str">
        <f t="shared" si="22"/>
        <v/>
      </c>
      <c r="L128" s="173" t="str">
        <f t="shared" si="23"/>
        <v/>
      </c>
      <c r="M128" s="248" t="s">
        <v>53</v>
      </c>
      <c r="O128" s="174" t="str">
        <f t="shared" si="24"/>
        <v/>
      </c>
      <c r="P128" s="174" t="str">
        <f t="shared" si="31"/>
        <v/>
      </c>
      <c r="Q128" s="171" t="str">
        <f t="shared" si="32"/>
        <v/>
      </c>
      <c r="R128" s="248" t="s">
        <v>53</v>
      </c>
      <c r="U128" s="134" t="str">
        <f t="shared" si="33"/>
        <v/>
      </c>
      <c r="V128" s="248" t="s">
        <v>53</v>
      </c>
      <c r="W128" s="29"/>
      <c r="X128" s="29"/>
      <c r="Y128" s="29"/>
      <c r="Z128" s="29"/>
      <c r="AA128" s="129">
        <f t="shared" si="25"/>
        <v>0</v>
      </c>
      <c r="AB128" s="129">
        <f t="shared" si="26"/>
        <v>0</v>
      </c>
      <c r="AC128" s="129">
        <f t="shared" si="27"/>
        <v>0</v>
      </c>
      <c r="AD128" s="129">
        <f t="shared" si="28"/>
        <v>0</v>
      </c>
      <c r="AE128" s="189"/>
      <c r="AF128" s="189"/>
      <c r="AG128" s="135">
        <f t="shared" si="34"/>
        <v>0</v>
      </c>
      <c r="AH128" s="129"/>
      <c r="AI128" s="135">
        <f t="shared" si="35"/>
        <v>0</v>
      </c>
      <c r="AJ128" s="130">
        <f t="shared" si="29"/>
        <v>0</v>
      </c>
      <c r="AK128" s="130" t="str">
        <f t="shared" si="30"/>
        <v/>
      </c>
      <c r="AL128" s="130" t="str">
        <f t="shared" si="36"/>
        <v/>
      </c>
      <c r="AM128" s="119"/>
      <c r="AN128" s="119"/>
      <c r="AO128" s="94" t="str">
        <f t="shared" si="39"/>
        <v/>
      </c>
      <c r="AP128" s="132"/>
      <c r="AQ128" s="133" t="str">
        <f t="shared" si="38"/>
        <v/>
      </c>
      <c r="AR128" s="249"/>
      <c r="AT128" s="248" t="s">
        <v>54</v>
      </c>
      <c r="AU128" s="136" t="str">
        <f t="shared" si="37"/>
        <v/>
      </c>
      <c r="AV128" s="119"/>
      <c r="AW128" s="119"/>
      <c r="AX128" s="119"/>
    </row>
    <row r="129" spans="3:50" ht="25.5" customHeight="1" x14ac:dyDescent="0.55000000000000004">
      <c r="C129" s="182">
        <v>123</v>
      </c>
      <c r="D129" s="365"/>
      <c r="E129" s="366"/>
      <c r="F129" s="364"/>
      <c r="G129" s="371"/>
      <c r="H129" s="370"/>
      <c r="I129" s="114">
        <f t="shared" si="21"/>
        <v>0</v>
      </c>
      <c r="J129" s="114"/>
      <c r="K129" s="172" t="str">
        <f t="shared" si="22"/>
        <v/>
      </c>
      <c r="L129" s="173" t="str">
        <f t="shared" si="23"/>
        <v/>
      </c>
      <c r="M129" s="248" t="s">
        <v>53</v>
      </c>
      <c r="O129" s="174" t="str">
        <f t="shared" si="24"/>
        <v/>
      </c>
      <c r="P129" s="174" t="str">
        <f t="shared" si="31"/>
        <v/>
      </c>
      <c r="Q129" s="171" t="str">
        <f t="shared" si="32"/>
        <v/>
      </c>
      <c r="R129" s="248" t="s">
        <v>53</v>
      </c>
      <c r="U129" s="134" t="str">
        <f t="shared" si="33"/>
        <v/>
      </c>
      <c r="V129" s="248" t="s">
        <v>53</v>
      </c>
      <c r="W129" s="29"/>
      <c r="X129" s="29"/>
      <c r="Y129" s="29"/>
      <c r="Z129" s="29"/>
      <c r="AA129" s="129">
        <f t="shared" si="25"/>
        <v>0</v>
      </c>
      <c r="AB129" s="129">
        <f t="shared" si="26"/>
        <v>0</v>
      </c>
      <c r="AC129" s="129">
        <f t="shared" si="27"/>
        <v>0</v>
      </c>
      <c r="AD129" s="129">
        <f t="shared" si="28"/>
        <v>0</v>
      </c>
      <c r="AE129" s="189"/>
      <c r="AF129" s="189"/>
      <c r="AG129" s="135">
        <f t="shared" si="34"/>
        <v>0</v>
      </c>
      <c r="AH129" s="129"/>
      <c r="AI129" s="135">
        <f t="shared" si="35"/>
        <v>0</v>
      </c>
      <c r="AJ129" s="130">
        <f t="shared" si="29"/>
        <v>0</v>
      </c>
      <c r="AK129" s="130" t="str">
        <f t="shared" si="30"/>
        <v/>
      </c>
      <c r="AL129" s="130" t="str">
        <f t="shared" si="36"/>
        <v/>
      </c>
      <c r="AM129" s="119"/>
      <c r="AN129" s="119"/>
      <c r="AO129" s="94" t="str">
        <f t="shared" si="39"/>
        <v/>
      </c>
      <c r="AP129" s="132"/>
      <c r="AQ129" s="133" t="str">
        <f t="shared" si="38"/>
        <v/>
      </c>
      <c r="AR129" s="249"/>
      <c r="AT129" s="248" t="s">
        <v>54</v>
      </c>
      <c r="AU129" s="136" t="str">
        <f t="shared" si="37"/>
        <v/>
      </c>
      <c r="AV129" s="119"/>
      <c r="AW129" s="119"/>
      <c r="AX129" s="119"/>
    </row>
    <row r="130" spans="3:50" ht="25.5" customHeight="1" x14ac:dyDescent="0.55000000000000004">
      <c r="C130" s="182">
        <v>124</v>
      </c>
      <c r="D130" s="365"/>
      <c r="E130" s="366"/>
      <c r="F130" s="364"/>
      <c r="G130" s="371"/>
      <c r="H130" s="370"/>
      <c r="I130" s="114">
        <f t="shared" si="21"/>
        <v>0</v>
      </c>
      <c r="J130" s="114"/>
      <c r="K130" s="172" t="str">
        <f t="shared" si="22"/>
        <v/>
      </c>
      <c r="L130" s="173" t="str">
        <f t="shared" si="23"/>
        <v/>
      </c>
      <c r="M130" s="248" t="s">
        <v>53</v>
      </c>
      <c r="O130" s="174" t="str">
        <f t="shared" si="24"/>
        <v/>
      </c>
      <c r="P130" s="174" t="str">
        <f t="shared" si="31"/>
        <v/>
      </c>
      <c r="Q130" s="171" t="str">
        <f t="shared" si="32"/>
        <v/>
      </c>
      <c r="R130" s="248" t="s">
        <v>53</v>
      </c>
      <c r="U130" s="134" t="str">
        <f t="shared" si="33"/>
        <v/>
      </c>
      <c r="V130" s="248" t="s">
        <v>53</v>
      </c>
      <c r="W130" s="29"/>
      <c r="X130" s="29"/>
      <c r="Y130" s="29"/>
      <c r="Z130" s="29"/>
      <c r="AA130" s="129">
        <f t="shared" si="25"/>
        <v>0</v>
      </c>
      <c r="AB130" s="129">
        <f t="shared" si="26"/>
        <v>0</v>
      </c>
      <c r="AC130" s="129">
        <f t="shared" si="27"/>
        <v>0</v>
      </c>
      <c r="AD130" s="129">
        <f t="shared" si="28"/>
        <v>0</v>
      </c>
      <c r="AE130" s="189"/>
      <c r="AF130" s="189"/>
      <c r="AG130" s="135">
        <f t="shared" si="34"/>
        <v>0</v>
      </c>
      <c r="AH130" s="129"/>
      <c r="AI130" s="135">
        <f t="shared" si="35"/>
        <v>0</v>
      </c>
      <c r="AJ130" s="130">
        <f t="shared" si="29"/>
        <v>0</v>
      </c>
      <c r="AK130" s="130" t="str">
        <f t="shared" si="30"/>
        <v/>
      </c>
      <c r="AL130" s="130" t="str">
        <f t="shared" si="36"/>
        <v/>
      </c>
      <c r="AM130" s="119"/>
      <c r="AN130" s="119"/>
      <c r="AO130" s="94" t="str">
        <f t="shared" si="39"/>
        <v/>
      </c>
      <c r="AP130" s="132"/>
      <c r="AQ130" s="133" t="str">
        <f t="shared" si="38"/>
        <v/>
      </c>
      <c r="AR130" s="249"/>
      <c r="AT130" s="248" t="s">
        <v>54</v>
      </c>
      <c r="AU130" s="136" t="str">
        <f t="shared" si="37"/>
        <v/>
      </c>
      <c r="AV130" s="119"/>
      <c r="AW130" s="119"/>
      <c r="AX130" s="119"/>
    </row>
    <row r="131" spans="3:50" ht="25.5" customHeight="1" x14ac:dyDescent="0.55000000000000004">
      <c r="C131" s="182">
        <v>125</v>
      </c>
      <c r="D131" s="365"/>
      <c r="E131" s="366"/>
      <c r="F131" s="364"/>
      <c r="G131" s="371"/>
      <c r="H131" s="370"/>
      <c r="I131" s="114">
        <f t="shared" si="21"/>
        <v>0</v>
      </c>
      <c r="J131" s="114"/>
      <c r="K131" s="172" t="str">
        <f t="shared" si="22"/>
        <v/>
      </c>
      <c r="L131" s="173" t="str">
        <f t="shared" si="23"/>
        <v/>
      </c>
      <c r="M131" s="248" t="s">
        <v>53</v>
      </c>
      <c r="O131" s="174" t="str">
        <f t="shared" si="24"/>
        <v/>
      </c>
      <c r="P131" s="174" t="str">
        <f t="shared" si="31"/>
        <v/>
      </c>
      <c r="Q131" s="171" t="str">
        <f t="shared" si="32"/>
        <v/>
      </c>
      <c r="R131" s="248" t="s">
        <v>53</v>
      </c>
      <c r="U131" s="134" t="str">
        <f t="shared" si="33"/>
        <v/>
      </c>
      <c r="V131" s="248" t="s">
        <v>53</v>
      </c>
      <c r="W131" s="29"/>
      <c r="X131" s="29"/>
      <c r="Y131" s="29"/>
      <c r="Z131" s="29"/>
      <c r="AA131" s="129">
        <f t="shared" si="25"/>
        <v>0</v>
      </c>
      <c r="AB131" s="129">
        <f t="shared" si="26"/>
        <v>0</v>
      </c>
      <c r="AC131" s="129">
        <f t="shared" si="27"/>
        <v>0</v>
      </c>
      <c r="AD131" s="129">
        <f t="shared" si="28"/>
        <v>0</v>
      </c>
      <c r="AE131" s="189"/>
      <c r="AF131" s="189"/>
      <c r="AG131" s="135">
        <f t="shared" si="34"/>
        <v>0</v>
      </c>
      <c r="AH131" s="129"/>
      <c r="AI131" s="135">
        <f t="shared" si="35"/>
        <v>0</v>
      </c>
      <c r="AJ131" s="130">
        <f t="shared" si="29"/>
        <v>0</v>
      </c>
      <c r="AK131" s="130" t="str">
        <f t="shared" si="30"/>
        <v/>
      </c>
      <c r="AL131" s="130" t="str">
        <f t="shared" si="36"/>
        <v/>
      </c>
      <c r="AM131" s="119"/>
      <c r="AN131" s="119"/>
      <c r="AO131" s="94" t="str">
        <f t="shared" si="39"/>
        <v/>
      </c>
      <c r="AP131" s="132"/>
      <c r="AQ131" s="133" t="str">
        <f t="shared" si="38"/>
        <v/>
      </c>
      <c r="AR131" s="249"/>
      <c r="AT131" s="248" t="s">
        <v>54</v>
      </c>
      <c r="AU131" s="136" t="str">
        <f t="shared" si="37"/>
        <v/>
      </c>
      <c r="AV131" s="119"/>
      <c r="AW131" s="119"/>
      <c r="AX131" s="119"/>
    </row>
    <row r="132" spans="3:50" ht="25.5" customHeight="1" x14ac:dyDescent="0.55000000000000004">
      <c r="C132" s="182">
        <v>126</v>
      </c>
      <c r="D132" s="365"/>
      <c r="E132" s="366"/>
      <c r="F132" s="364"/>
      <c r="G132" s="371"/>
      <c r="H132" s="370"/>
      <c r="I132" s="114">
        <f t="shared" si="21"/>
        <v>0</v>
      </c>
      <c r="J132" s="114"/>
      <c r="K132" s="172" t="str">
        <f t="shared" si="22"/>
        <v/>
      </c>
      <c r="L132" s="173" t="str">
        <f t="shared" si="23"/>
        <v/>
      </c>
      <c r="M132" s="248" t="s">
        <v>53</v>
      </c>
      <c r="O132" s="174" t="str">
        <f t="shared" si="24"/>
        <v/>
      </c>
      <c r="P132" s="174" t="str">
        <f t="shared" si="31"/>
        <v/>
      </c>
      <c r="Q132" s="171" t="str">
        <f t="shared" si="32"/>
        <v/>
      </c>
      <c r="R132" s="248" t="s">
        <v>53</v>
      </c>
      <c r="U132" s="134" t="str">
        <f t="shared" si="33"/>
        <v/>
      </c>
      <c r="V132" s="248" t="s">
        <v>53</v>
      </c>
      <c r="W132" s="29"/>
      <c r="X132" s="29"/>
      <c r="Y132" s="29"/>
      <c r="Z132" s="29"/>
      <c r="AA132" s="129">
        <f t="shared" si="25"/>
        <v>0</v>
      </c>
      <c r="AB132" s="129">
        <f t="shared" si="26"/>
        <v>0</v>
      </c>
      <c r="AC132" s="129">
        <f t="shared" si="27"/>
        <v>0</v>
      </c>
      <c r="AD132" s="129">
        <f t="shared" si="28"/>
        <v>0</v>
      </c>
      <c r="AE132" s="189"/>
      <c r="AF132" s="189"/>
      <c r="AG132" s="135">
        <f t="shared" si="34"/>
        <v>0</v>
      </c>
      <c r="AH132" s="129"/>
      <c r="AI132" s="135">
        <f t="shared" si="35"/>
        <v>0</v>
      </c>
      <c r="AJ132" s="130">
        <f t="shared" si="29"/>
        <v>0</v>
      </c>
      <c r="AK132" s="130" t="str">
        <f t="shared" si="30"/>
        <v/>
      </c>
      <c r="AL132" s="130" t="str">
        <f t="shared" si="36"/>
        <v/>
      </c>
      <c r="AM132" s="119"/>
      <c r="AN132" s="119"/>
      <c r="AO132" s="94" t="str">
        <f t="shared" si="39"/>
        <v/>
      </c>
      <c r="AP132" s="132"/>
      <c r="AQ132" s="133" t="str">
        <f t="shared" si="38"/>
        <v/>
      </c>
      <c r="AR132" s="249"/>
      <c r="AT132" s="248" t="s">
        <v>54</v>
      </c>
      <c r="AU132" s="136" t="str">
        <f t="shared" si="37"/>
        <v/>
      </c>
      <c r="AV132" s="119"/>
      <c r="AW132" s="119"/>
      <c r="AX132" s="119"/>
    </row>
    <row r="133" spans="3:50" ht="25.5" customHeight="1" x14ac:dyDescent="0.55000000000000004">
      <c r="C133" s="182">
        <v>127</v>
      </c>
      <c r="D133" s="365"/>
      <c r="E133" s="366"/>
      <c r="F133" s="364"/>
      <c r="G133" s="371"/>
      <c r="H133" s="370"/>
      <c r="I133" s="114">
        <f t="shared" si="21"/>
        <v>0</v>
      </c>
      <c r="J133" s="114"/>
      <c r="K133" s="172" t="str">
        <f t="shared" si="22"/>
        <v/>
      </c>
      <c r="L133" s="173" t="str">
        <f t="shared" si="23"/>
        <v/>
      </c>
      <c r="M133" s="248" t="s">
        <v>53</v>
      </c>
      <c r="O133" s="174" t="str">
        <f t="shared" si="24"/>
        <v/>
      </c>
      <c r="P133" s="174" t="str">
        <f t="shared" si="31"/>
        <v/>
      </c>
      <c r="Q133" s="171" t="str">
        <f t="shared" si="32"/>
        <v/>
      </c>
      <c r="R133" s="248" t="s">
        <v>53</v>
      </c>
      <c r="U133" s="134" t="str">
        <f t="shared" si="33"/>
        <v/>
      </c>
      <c r="V133" s="248" t="s">
        <v>53</v>
      </c>
      <c r="W133" s="29"/>
      <c r="X133" s="29"/>
      <c r="Y133" s="29"/>
      <c r="Z133" s="29"/>
      <c r="AA133" s="129">
        <f t="shared" si="25"/>
        <v>0</v>
      </c>
      <c r="AB133" s="129">
        <f t="shared" si="26"/>
        <v>0</v>
      </c>
      <c r="AC133" s="129">
        <f t="shared" si="27"/>
        <v>0</v>
      </c>
      <c r="AD133" s="129">
        <f t="shared" si="28"/>
        <v>0</v>
      </c>
      <c r="AE133" s="189"/>
      <c r="AF133" s="189"/>
      <c r="AG133" s="135">
        <f t="shared" si="34"/>
        <v>0</v>
      </c>
      <c r="AH133" s="129"/>
      <c r="AI133" s="135">
        <f t="shared" si="35"/>
        <v>0</v>
      </c>
      <c r="AJ133" s="130">
        <f t="shared" si="29"/>
        <v>0</v>
      </c>
      <c r="AK133" s="130" t="str">
        <f t="shared" si="30"/>
        <v/>
      </c>
      <c r="AL133" s="130" t="str">
        <f t="shared" si="36"/>
        <v/>
      </c>
      <c r="AM133" s="119"/>
      <c r="AN133" s="119"/>
      <c r="AO133" s="94" t="str">
        <f t="shared" si="39"/>
        <v/>
      </c>
      <c r="AP133" s="132"/>
      <c r="AQ133" s="133" t="str">
        <f t="shared" si="38"/>
        <v/>
      </c>
      <c r="AR133" s="249"/>
      <c r="AT133" s="248" t="s">
        <v>54</v>
      </c>
      <c r="AU133" s="136" t="str">
        <f t="shared" si="37"/>
        <v/>
      </c>
      <c r="AV133" s="119"/>
      <c r="AW133" s="119"/>
      <c r="AX133" s="119"/>
    </row>
    <row r="134" spans="3:50" ht="25.5" customHeight="1" x14ac:dyDescent="0.55000000000000004">
      <c r="C134" s="182">
        <v>128</v>
      </c>
      <c r="D134" s="365"/>
      <c r="E134" s="366"/>
      <c r="F134" s="364"/>
      <c r="G134" s="371"/>
      <c r="H134" s="370"/>
      <c r="I134" s="114">
        <f t="shared" si="21"/>
        <v>0</v>
      </c>
      <c r="J134" s="114"/>
      <c r="K134" s="172" t="str">
        <f t="shared" si="22"/>
        <v/>
      </c>
      <c r="L134" s="173" t="str">
        <f t="shared" si="23"/>
        <v/>
      </c>
      <c r="M134" s="248" t="s">
        <v>53</v>
      </c>
      <c r="O134" s="174" t="str">
        <f t="shared" si="24"/>
        <v/>
      </c>
      <c r="P134" s="174" t="str">
        <f t="shared" si="31"/>
        <v/>
      </c>
      <c r="Q134" s="171" t="str">
        <f t="shared" si="32"/>
        <v/>
      </c>
      <c r="R134" s="248" t="s">
        <v>53</v>
      </c>
      <c r="U134" s="134" t="str">
        <f t="shared" si="33"/>
        <v/>
      </c>
      <c r="V134" s="248" t="s">
        <v>53</v>
      </c>
      <c r="W134" s="29"/>
      <c r="X134" s="29"/>
      <c r="Y134" s="29"/>
      <c r="Z134" s="29"/>
      <c r="AA134" s="129">
        <f t="shared" si="25"/>
        <v>0</v>
      </c>
      <c r="AB134" s="129">
        <f t="shared" si="26"/>
        <v>0</v>
      </c>
      <c r="AC134" s="129">
        <f t="shared" si="27"/>
        <v>0</v>
      </c>
      <c r="AD134" s="129">
        <f t="shared" si="28"/>
        <v>0</v>
      </c>
      <c r="AE134" s="189"/>
      <c r="AF134" s="189"/>
      <c r="AG134" s="135">
        <f t="shared" si="34"/>
        <v>0</v>
      </c>
      <c r="AH134" s="129"/>
      <c r="AI134" s="135">
        <f t="shared" si="35"/>
        <v>0</v>
      </c>
      <c r="AJ134" s="130">
        <f t="shared" si="29"/>
        <v>0</v>
      </c>
      <c r="AK134" s="130" t="str">
        <f t="shared" si="30"/>
        <v/>
      </c>
      <c r="AL134" s="130" t="str">
        <f t="shared" si="36"/>
        <v/>
      </c>
      <c r="AM134" s="119"/>
      <c r="AN134" s="119"/>
      <c r="AO134" s="94" t="str">
        <f t="shared" si="39"/>
        <v/>
      </c>
      <c r="AP134" s="132"/>
      <c r="AQ134" s="133" t="str">
        <f t="shared" si="38"/>
        <v/>
      </c>
      <c r="AR134" s="249"/>
      <c r="AT134" s="248" t="s">
        <v>54</v>
      </c>
      <c r="AU134" s="136" t="str">
        <f t="shared" si="37"/>
        <v/>
      </c>
      <c r="AV134" s="119"/>
      <c r="AW134" s="119"/>
      <c r="AX134" s="119"/>
    </row>
    <row r="135" spans="3:50" ht="25.5" customHeight="1" x14ac:dyDescent="0.55000000000000004">
      <c r="C135" s="182">
        <v>129</v>
      </c>
      <c r="D135" s="365"/>
      <c r="E135" s="366"/>
      <c r="F135" s="364"/>
      <c r="G135" s="371"/>
      <c r="H135" s="370"/>
      <c r="I135" s="114">
        <f t="shared" ref="I135:I198" si="40">VLOOKUP(F135,starfshlutfall_173,2,TRUE)</f>
        <v>0</v>
      </c>
      <c r="J135" s="114"/>
      <c r="K135" s="172" t="str">
        <f t="shared" ref="K135:K198" si="41">IFERROR(IF(L135-F135=0,"",L135-F135),"")</f>
        <v/>
      </c>
      <c r="L135" s="173" t="str">
        <f t="shared" ref="L135:L198" si="42">IF(F135="","",IF(I135&gt;=156,1,IF(M135="NEI",F135,VLOOKUP(I135,starfshlutfall_156,2,TRUE))))</f>
        <v/>
      </c>
      <c r="M135" s="248" t="s">
        <v>53</v>
      </c>
      <c r="O135" s="174" t="str">
        <f t="shared" ref="O135:O198" si="43">IFERROR(IF(L135+$BL$6&gt;1,1-L135,$BL$6*L135),"")</f>
        <v/>
      </c>
      <c r="P135" s="174" t="str">
        <f t="shared" si="31"/>
        <v/>
      </c>
      <c r="Q135" s="171" t="str">
        <f t="shared" si="32"/>
        <v/>
      </c>
      <c r="R135" s="248" t="s">
        <v>53</v>
      </c>
      <c r="U135" s="134" t="str">
        <f t="shared" si="33"/>
        <v/>
      </c>
      <c r="V135" s="248" t="s">
        <v>53</v>
      </c>
      <c r="W135" s="29"/>
      <c r="X135" s="29"/>
      <c r="Y135" s="29"/>
      <c r="Z135" s="29"/>
      <c r="AA135" s="129">
        <f t="shared" ref="AA135:AA198" si="44">IFERROR(IF(AND(U135&gt;0.01,V135="JÁ"),U135*156,0),0)</f>
        <v>0</v>
      </c>
      <c r="AB135" s="129">
        <f t="shared" ref="AB135:AB198" si="45">IF(U135&lt;0.01,0,IF(U135="",0,IF(V135="NEI",0,$AB$535/-$AB$528)))</f>
        <v>0</v>
      </c>
      <c r="AC135" s="129">
        <f t="shared" ref="AC135:AC198" si="46">IF(AB135&lt;AA135,AB135,AA135)</f>
        <v>0</v>
      </c>
      <c r="AD135" s="129">
        <f t="shared" ref="AD135:AD198" si="47">AA135-AC135</f>
        <v>0</v>
      </c>
      <c r="AE135" s="189"/>
      <c r="AF135" s="189"/>
      <c r="AG135" s="135">
        <f t="shared" si="34"/>
        <v>0</v>
      </c>
      <c r="AH135" s="129"/>
      <c r="AI135" s="135">
        <f t="shared" si="35"/>
        <v>0</v>
      </c>
      <c r="AJ135" s="130">
        <f t="shared" ref="AJ135:AJ198" si="48">AI135/156</f>
        <v>0</v>
      </c>
      <c r="AK135" s="130" t="str">
        <f t="shared" ref="AK135:AK198" si="49">IF(L135="","",AJ135+Q135)</f>
        <v/>
      </c>
      <c r="AL135" s="130" t="str">
        <f t="shared" si="36"/>
        <v/>
      </c>
      <c r="AM135" s="119"/>
      <c r="AN135" s="119"/>
      <c r="AO135" s="94" t="str">
        <f t="shared" si="39"/>
        <v/>
      </c>
      <c r="AP135" s="132"/>
      <c r="AQ135" s="133" t="str">
        <f t="shared" si="38"/>
        <v/>
      </c>
      <c r="AR135" s="249"/>
      <c r="AT135" s="248" t="s">
        <v>54</v>
      </c>
      <c r="AU135" s="136" t="str">
        <f t="shared" si="37"/>
        <v/>
      </c>
      <c r="AV135" s="119"/>
      <c r="AW135" s="119"/>
      <c r="AX135" s="119"/>
    </row>
    <row r="136" spans="3:50" ht="25.5" customHeight="1" x14ac:dyDescent="0.55000000000000004">
      <c r="C136" s="182">
        <v>130</v>
      </c>
      <c r="D136" s="365"/>
      <c r="E136" s="366"/>
      <c r="F136" s="364"/>
      <c r="G136" s="371"/>
      <c r="H136" s="370"/>
      <c r="I136" s="114">
        <f t="shared" si="40"/>
        <v>0</v>
      </c>
      <c r="J136" s="114"/>
      <c r="K136" s="172" t="str">
        <f t="shared" si="41"/>
        <v/>
      </c>
      <c r="L136" s="173" t="str">
        <f t="shared" si="42"/>
        <v/>
      </c>
      <c r="M136" s="248" t="s">
        <v>53</v>
      </c>
      <c r="O136" s="174" t="str">
        <f t="shared" si="43"/>
        <v/>
      </c>
      <c r="P136" s="174" t="str">
        <f t="shared" ref="P136:P199" si="50">IF(K136="","",K136+O136)</f>
        <v/>
      </c>
      <c r="Q136" s="171" t="str">
        <f t="shared" ref="Q136:Q199" si="51">IFERROR(IF(M136="NEI",L136,IF(AND(M136="JÁ",R136="NEI"),L136,O136+L136)),"")</f>
        <v/>
      </c>
      <c r="R136" s="248" t="s">
        <v>53</v>
      </c>
      <c r="U136" s="134" t="str">
        <f t="shared" ref="U136:U199" si="52">IFERROR(IF(OR(M136="NEI",R136="NEI",V136="NEI"),0,100%-Q136),"")</f>
        <v/>
      </c>
      <c r="V136" s="248" t="s">
        <v>53</v>
      </c>
      <c r="W136" s="29"/>
      <c r="X136" s="29"/>
      <c r="Y136" s="29"/>
      <c r="Z136" s="29"/>
      <c r="AA136" s="129">
        <f t="shared" si="44"/>
        <v>0</v>
      </c>
      <c r="AB136" s="129">
        <f t="shared" si="45"/>
        <v>0</v>
      </c>
      <c r="AC136" s="129">
        <f t="shared" si="46"/>
        <v>0</v>
      </c>
      <c r="AD136" s="129">
        <f t="shared" si="47"/>
        <v>0</v>
      </c>
      <c r="AE136" s="189"/>
      <c r="AF136" s="189"/>
      <c r="AG136" s="135">
        <f t="shared" ref="AG136:AG199" si="53">IF(AD136=0,0,IF(AD136&gt;$AC$513,$AC$513,AD136))</f>
        <v>0</v>
      </c>
      <c r="AH136" s="129"/>
      <c r="AI136" s="135">
        <f t="shared" ref="AI136:AI199" si="54">AC136+AG136</f>
        <v>0</v>
      </c>
      <c r="AJ136" s="130">
        <f t="shared" si="48"/>
        <v>0</v>
      </c>
      <c r="AK136" s="130" t="str">
        <f t="shared" si="49"/>
        <v/>
      </c>
      <c r="AL136" s="130" t="str">
        <f t="shared" ref="AL136:AL199" si="55">IF(AJ136=0,"",AJ136)</f>
        <v/>
      </c>
      <c r="AM136" s="119"/>
      <c r="AN136" s="119"/>
      <c r="AO136" s="94" t="str">
        <f t="shared" si="39"/>
        <v/>
      </c>
      <c r="AP136" s="132"/>
      <c r="AQ136" s="133" t="str">
        <f t="shared" si="38"/>
        <v/>
      </c>
      <c r="AR136" s="249"/>
      <c r="AT136" s="248" t="s">
        <v>54</v>
      </c>
      <c r="AU136" s="136" t="str">
        <f t="shared" ref="AU136:AU199" si="56">IF(AR136="",AQ136,AR136)</f>
        <v/>
      </c>
      <c r="AV136" s="119"/>
      <c r="AW136" s="119"/>
      <c r="AX136" s="119"/>
    </row>
    <row r="137" spans="3:50" ht="25.5" customHeight="1" x14ac:dyDescent="0.55000000000000004">
      <c r="C137" s="182">
        <v>131</v>
      </c>
      <c r="D137" s="365"/>
      <c r="E137" s="366"/>
      <c r="F137" s="364"/>
      <c r="G137" s="371"/>
      <c r="H137" s="370"/>
      <c r="I137" s="114">
        <f t="shared" si="40"/>
        <v>0</v>
      </c>
      <c r="J137" s="114"/>
      <c r="K137" s="172" t="str">
        <f t="shared" si="41"/>
        <v/>
      </c>
      <c r="L137" s="173" t="str">
        <f t="shared" si="42"/>
        <v/>
      </c>
      <c r="M137" s="248" t="s">
        <v>53</v>
      </c>
      <c r="O137" s="174" t="str">
        <f t="shared" si="43"/>
        <v/>
      </c>
      <c r="P137" s="174" t="str">
        <f t="shared" si="50"/>
        <v/>
      </c>
      <c r="Q137" s="171" t="str">
        <f t="shared" si="51"/>
        <v/>
      </c>
      <c r="R137" s="248" t="s">
        <v>53</v>
      </c>
      <c r="U137" s="134" t="str">
        <f t="shared" si="52"/>
        <v/>
      </c>
      <c r="V137" s="248" t="s">
        <v>53</v>
      </c>
      <c r="W137" s="29"/>
      <c r="X137" s="29"/>
      <c r="Y137" s="29"/>
      <c r="Z137" s="29"/>
      <c r="AA137" s="129">
        <f t="shared" si="44"/>
        <v>0</v>
      </c>
      <c r="AB137" s="129">
        <f t="shared" si="45"/>
        <v>0</v>
      </c>
      <c r="AC137" s="129">
        <f t="shared" si="46"/>
        <v>0</v>
      </c>
      <c r="AD137" s="129">
        <f t="shared" si="47"/>
        <v>0</v>
      </c>
      <c r="AE137" s="189"/>
      <c r="AF137" s="189"/>
      <c r="AG137" s="135">
        <f t="shared" si="53"/>
        <v>0</v>
      </c>
      <c r="AH137" s="129"/>
      <c r="AI137" s="135">
        <f t="shared" si="54"/>
        <v>0</v>
      </c>
      <c r="AJ137" s="130">
        <f t="shared" si="48"/>
        <v>0</v>
      </c>
      <c r="AK137" s="130" t="str">
        <f t="shared" si="49"/>
        <v/>
      </c>
      <c r="AL137" s="130" t="str">
        <f t="shared" si="55"/>
        <v/>
      </c>
      <c r="AM137" s="119"/>
      <c r="AN137" s="119"/>
      <c r="AO137" s="94" t="str">
        <f t="shared" si="39"/>
        <v/>
      </c>
      <c r="AP137" s="132"/>
      <c r="AQ137" s="133" t="str">
        <f t="shared" si="38"/>
        <v/>
      </c>
      <c r="AR137" s="249"/>
      <c r="AT137" s="248" t="s">
        <v>54</v>
      </c>
      <c r="AU137" s="136" t="str">
        <f t="shared" si="56"/>
        <v/>
      </c>
      <c r="AV137" s="119"/>
      <c r="AW137" s="119"/>
      <c r="AX137" s="119"/>
    </row>
    <row r="138" spans="3:50" ht="25.5" customHeight="1" x14ac:dyDescent="0.55000000000000004">
      <c r="C138" s="182">
        <v>132</v>
      </c>
      <c r="D138" s="365"/>
      <c r="E138" s="366"/>
      <c r="F138" s="364"/>
      <c r="G138" s="371"/>
      <c r="H138" s="370"/>
      <c r="I138" s="114">
        <f t="shared" si="40"/>
        <v>0</v>
      </c>
      <c r="J138" s="114"/>
      <c r="K138" s="172" t="str">
        <f t="shared" si="41"/>
        <v/>
      </c>
      <c r="L138" s="173" t="str">
        <f t="shared" si="42"/>
        <v/>
      </c>
      <c r="M138" s="248" t="s">
        <v>53</v>
      </c>
      <c r="O138" s="174" t="str">
        <f t="shared" si="43"/>
        <v/>
      </c>
      <c r="P138" s="174" t="str">
        <f t="shared" si="50"/>
        <v/>
      </c>
      <c r="Q138" s="171" t="str">
        <f t="shared" si="51"/>
        <v/>
      </c>
      <c r="R138" s="248" t="s">
        <v>53</v>
      </c>
      <c r="U138" s="134" t="str">
        <f t="shared" si="52"/>
        <v/>
      </c>
      <c r="V138" s="248" t="s">
        <v>53</v>
      </c>
      <c r="W138" s="29"/>
      <c r="X138" s="29"/>
      <c r="Y138" s="29"/>
      <c r="Z138" s="29"/>
      <c r="AA138" s="129">
        <f t="shared" si="44"/>
        <v>0</v>
      </c>
      <c r="AB138" s="129">
        <f t="shared" si="45"/>
        <v>0</v>
      </c>
      <c r="AC138" s="129">
        <f t="shared" si="46"/>
        <v>0</v>
      </c>
      <c r="AD138" s="129">
        <f t="shared" si="47"/>
        <v>0</v>
      </c>
      <c r="AE138" s="189"/>
      <c r="AF138" s="189"/>
      <c r="AG138" s="135">
        <f t="shared" si="53"/>
        <v>0</v>
      </c>
      <c r="AH138" s="129"/>
      <c r="AI138" s="135">
        <f t="shared" si="54"/>
        <v>0</v>
      </c>
      <c r="AJ138" s="130">
        <f t="shared" si="48"/>
        <v>0</v>
      </c>
      <c r="AK138" s="130" t="str">
        <f t="shared" si="49"/>
        <v/>
      </c>
      <c r="AL138" s="130" t="str">
        <f t="shared" si="55"/>
        <v/>
      </c>
      <c r="AM138" s="119"/>
      <c r="AN138" s="119"/>
      <c r="AO138" s="94" t="str">
        <f t="shared" si="39"/>
        <v/>
      </c>
      <c r="AP138" s="132"/>
      <c r="AQ138" s="133" t="str">
        <f t="shared" si="38"/>
        <v/>
      </c>
      <c r="AR138" s="249"/>
      <c r="AT138" s="248" t="s">
        <v>54</v>
      </c>
      <c r="AU138" s="136" t="str">
        <f t="shared" si="56"/>
        <v/>
      </c>
      <c r="AV138" s="119"/>
      <c r="AW138" s="119"/>
      <c r="AX138" s="119"/>
    </row>
    <row r="139" spans="3:50" ht="25.5" customHeight="1" x14ac:dyDescent="0.55000000000000004">
      <c r="C139" s="182">
        <v>133</v>
      </c>
      <c r="D139" s="365"/>
      <c r="E139" s="366"/>
      <c r="F139" s="364"/>
      <c r="G139" s="371"/>
      <c r="H139" s="370"/>
      <c r="I139" s="114">
        <f t="shared" si="40"/>
        <v>0</v>
      </c>
      <c r="J139" s="114"/>
      <c r="K139" s="172" t="str">
        <f t="shared" si="41"/>
        <v/>
      </c>
      <c r="L139" s="173" t="str">
        <f t="shared" si="42"/>
        <v/>
      </c>
      <c r="M139" s="248" t="s">
        <v>53</v>
      </c>
      <c r="O139" s="174" t="str">
        <f t="shared" si="43"/>
        <v/>
      </c>
      <c r="P139" s="174" t="str">
        <f t="shared" si="50"/>
        <v/>
      </c>
      <c r="Q139" s="171" t="str">
        <f t="shared" si="51"/>
        <v/>
      </c>
      <c r="R139" s="248" t="s">
        <v>53</v>
      </c>
      <c r="U139" s="134" t="str">
        <f t="shared" si="52"/>
        <v/>
      </c>
      <c r="V139" s="248" t="s">
        <v>53</v>
      </c>
      <c r="W139" s="29"/>
      <c r="X139" s="29"/>
      <c r="Y139" s="29"/>
      <c r="Z139" s="29"/>
      <c r="AA139" s="129">
        <f t="shared" si="44"/>
        <v>0</v>
      </c>
      <c r="AB139" s="129">
        <f t="shared" si="45"/>
        <v>0</v>
      </c>
      <c r="AC139" s="129">
        <f t="shared" si="46"/>
        <v>0</v>
      </c>
      <c r="AD139" s="129">
        <f t="shared" si="47"/>
        <v>0</v>
      </c>
      <c r="AE139" s="189"/>
      <c r="AF139" s="189"/>
      <c r="AG139" s="135">
        <f t="shared" si="53"/>
        <v>0</v>
      </c>
      <c r="AH139" s="129"/>
      <c r="AI139" s="135">
        <f t="shared" si="54"/>
        <v>0</v>
      </c>
      <c r="AJ139" s="130">
        <f t="shared" si="48"/>
        <v>0</v>
      </c>
      <c r="AK139" s="130" t="str">
        <f t="shared" si="49"/>
        <v/>
      </c>
      <c r="AL139" s="130" t="str">
        <f t="shared" si="55"/>
        <v/>
      </c>
      <c r="AM139" s="119"/>
      <c r="AN139" s="119"/>
      <c r="AO139" s="94" t="str">
        <f t="shared" si="39"/>
        <v/>
      </c>
      <c r="AP139" s="132"/>
      <c r="AQ139" s="133" t="str">
        <f t="shared" si="38"/>
        <v/>
      </c>
      <c r="AR139" s="249"/>
      <c r="AT139" s="248" t="s">
        <v>54</v>
      </c>
      <c r="AU139" s="136" t="str">
        <f t="shared" si="56"/>
        <v/>
      </c>
      <c r="AV139" s="119"/>
      <c r="AW139" s="119"/>
      <c r="AX139" s="119"/>
    </row>
    <row r="140" spans="3:50" ht="25.5" customHeight="1" x14ac:dyDescent="0.55000000000000004">
      <c r="C140" s="182">
        <v>134</v>
      </c>
      <c r="D140" s="365"/>
      <c r="E140" s="366"/>
      <c r="F140" s="364"/>
      <c r="G140" s="371"/>
      <c r="H140" s="370"/>
      <c r="I140" s="114">
        <f t="shared" si="40"/>
        <v>0</v>
      </c>
      <c r="J140" s="114"/>
      <c r="K140" s="172" t="str">
        <f t="shared" si="41"/>
        <v/>
      </c>
      <c r="L140" s="173" t="str">
        <f t="shared" si="42"/>
        <v/>
      </c>
      <c r="M140" s="248" t="s">
        <v>53</v>
      </c>
      <c r="O140" s="174" t="str">
        <f t="shared" si="43"/>
        <v/>
      </c>
      <c r="P140" s="174" t="str">
        <f t="shared" si="50"/>
        <v/>
      </c>
      <c r="Q140" s="171" t="str">
        <f t="shared" si="51"/>
        <v/>
      </c>
      <c r="R140" s="248" t="s">
        <v>53</v>
      </c>
      <c r="U140" s="134" t="str">
        <f t="shared" si="52"/>
        <v/>
      </c>
      <c r="V140" s="248" t="s">
        <v>53</v>
      </c>
      <c r="W140" s="29"/>
      <c r="X140" s="29"/>
      <c r="Y140" s="29"/>
      <c r="Z140" s="29"/>
      <c r="AA140" s="129">
        <f t="shared" si="44"/>
        <v>0</v>
      </c>
      <c r="AB140" s="129">
        <f t="shared" si="45"/>
        <v>0</v>
      </c>
      <c r="AC140" s="129">
        <f t="shared" si="46"/>
        <v>0</v>
      </c>
      <c r="AD140" s="129">
        <f t="shared" si="47"/>
        <v>0</v>
      </c>
      <c r="AE140" s="189"/>
      <c r="AF140" s="189"/>
      <c r="AG140" s="135">
        <f t="shared" si="53"/>
        <v>0</v>
      </c>
      <c r="AH140" s="129"/>
      <c r="AI140" s="135">
        <f t="shared" si="54"/>
        <v>0</v>
      </c>
      <c r="AJ140" s="130">
        <f t="shared" si="48"/>
        <v>0</v>
      </c>
      <c r="AK140" s="130" t="str">
        <f t="shared" si="49"/>
        <v/>
      </c>
      <c r="AL140" s="130" t="str">
        <f t="shared" si="55"/>
        <v/>
      </c>
      <c r="AM140" s="119"/>
      <c r="AN140" s="119"/>
      <c r="AO140" s="94" t="str">
        <f t="shared" si="39"/>
        <v/>
      </c>
      <c r="AP140" s="132"/>
      <c r="AQ140" s="133" t="str">
        <f t="shared" si="38"/>
        <v/>
      </c>
      <c r="AR140" s="249"/>
      <c r="AT140" s="248" t="s">
        <v>54</v>
      </c>
      <c r="AU140" s="136" t="str">
        <f t="shared" si="56"/>
        <v/>
      </c>
      <c r="AV140" s="119"/>
      <c r="AW140" s="119"/>
      <c r="AX140" s="119"/>
    </row>
    <row r="141" spans="3:50" ht="25.5" customHeight="1" x14ac:dyDescent="0.55000000000000004">
      <c r="C141" s="182">
        <v>135</v>
      </c>
      <c r="D141" s="365"/>
      <c r="E141" s="366"/>
      <c r="F141" s="364"/>
      <c r="G141" s="371"/>
      <c r="H141" s="370"/>
      <c r="I141" s="114">
        <f t="shared" si="40"/>
        <v>0</v>
      </c>
      <c r="J141" s="114"/>
      <c r="K141" s="172" t="str">
        <f t="shared" si="41"/>
        <v/>
      </c>
      <c r="L141" s="173" t="str">
        <f t="shared" si="42"/>
        <v/>
      </c>
      <c r="M141" s="248" t="s">
        <v>53</v>
      </c>
      <c r="O141" s="174" t="str">
        <f t="shared" si="43"/>
        <v/>
      </c>
      <c r="P141" s="174" t="str">
        <f t="shared" si="50"/>
        <v/>
      </c>
      <c r="Q141" s="171" t="str">
        <f t="shared" si="51"/>
        <v/>
      </c>
      <c r="R141" s="248" t="s">
        <v>53</v>
      </c>
      <c r="U141" s="134" t="str">
        <f t="shared" si="52"/>
        <v/>
      </c>
      <c r="V141" s="248" t="s">
        <v>53</v>
      </c>
      <c r="W141" s="29"/>
      <c r="X141" s="29"/>
      <c r="Y141" s="29"/>
      <c r="Z141" s="29"/>
      <c r="AA141" s="129">
        <f t="shared" si="44"/>
        <v>0</v>
      </c>
      <c r="AB141" s="129">
        <f t="shared" si="45"/>
        <v>0</v>
      </c>
      <c r="AC141" s="129">
        <f t="shared" si="46"/>
        <v>0</v>
      </c>
      <c r="AD141" s="129">
        <f t="shared" si="47"/>
        <v>0</v>
      </c>
      <c r="AE141" s="189"/>
      <c r="AF141" s="189"/>
      <c r="AG141" s="135">
        <f t="shared" si="53"/>
        <v>0</v>
      </c>
      <c r="AH141" s="129"/>
      <c r="AI141" s="135">
        <f t="shared" si="54"/>
        <v>0</v>
      </c>
      <c r="AJ141" s="130">
        <f t="shared" si="48"/>
        <v>0</v>
      </c>
      <c r="AK141" s="130" t="str">
        <f t="shared" si="49"/>
        <v/>
      </c>
      <c r="AL141" s="130" t="str">
        <f t="shared" si="55"/>
        <v/>
      </c>
      <c r="AM141" s="119"/>
      <c r="AN141" s="119"/>
      <c r="AO141" s="94" t="str">
        <f t="shared" si="39"/>
        <v/>
      </c>
      <c r="AP141" s="132"/>
      <c r="AQ141" s="133" t="str">
        <f t="shared" si="38"/>
        <v/>
      </c>
      <c r="AR141" s="249"/>
      <c r="AT141" s="248" t="s">
        <v>54</v>
      </c>
      <c r="AU141" s="136" t="str">
        <f t="shared" si="56"/>
        <v/>
      </c>
      <c r="AV141" s="119"/>
      <c r="AW141" s="119"/>
      <c r="AX141" s="119"/>
    </row>
    <row r="142" spans="3:50" ht="25.5" customHeight="1" x14ac:dyDescent="0.55000000000000004">
      <c r="C142" s="182">
        <v>136</v>
      </c>
      <c r="D142" s="365"/>
      <c r="E142" s="366"/>
      <c r="F142" s="364"/>
      <c r="G142" s="371"/>
      <c r="H142" s="370"/>
      <c r="I142" s="114">
        <f t="shared" si="40"/>
        <v>0</v>
      </c>
      <c r="J142" s="114"/>
      <c r="K142" s="172" t="str">
        <f t="shared" si="41"/>
        <v/>
      </c>
      <c r="L142" s="173" t="str">
        <f t="shared" si="42"/>
        <v/>
      </c>
      <c r="M142" s="248" t="s">
        <v>53</v>
      </c>
      <c r="O142" s="174" t="str">
        <f t="shared" si="43"/>
        <v/>
      </c>
      <c r="P142" s="174" t="str">
        <f t="shared" si="50"/>
        <v/>
      </c>
      <c r="Q142" s="171" t="str">
        <f t="shared" si="51"/>
        <v/>
      </c>
      <c r="R142" s="248" t="s">
        <v>53</v>
      </c>
      <c r="U142" s="134" t="str">
        <f t="shared" si="52"/>
        <v/>
      </c>
      <c r="V142" s="248" t="s">
        <v>53</v>
      </c>
      <c r="W142" s="29"/>
      <c r="X142" s="29"/>
      <c r="Y142" s="29"/>
      <c r="Z142" s="29"/>
      <c r="AA142" s="129">
        <f t="shared" si="44"/>
        <v>0</v>
      </c>
      <c r="AB142" s="129">
        <f t="shared" si="45"/>
        <v>0</v>
      </c>
      <c r="AC142" s="129">
        <f t="shared" si="46"/>
        <v>0</v>
      </c>
      <c r="AD142" s="129">
        <f t="shared" si="47"/>
        <v>0</v>
      </c>
      <c r="AE142" s="189"/>
      <c r="AF142" s="189"/>
      <c r="AG142" s="135">
        <f t="shared" si="53"/>
        <v>0</v>
      </c>
      <c r="AH142" s="129"/>
      <c r="AI142" s="135">
        <f t="shared" si="54"/>
        <v>0</v>
      </c>
      <c r="AJ142" s="130">
        <f t="shared" si="48"/>
        <v>0</v>
      </c>
      <c r="AK142" s="130" t="str">
        <f t="shared" si="49"/>
        <v/>
      </c>
      <c r="AL142" s="130" t="str">
        <f t="shared" si="55"/>
        <v/>
      </c>
      <c r="AM142" s="119"/>
      <c r="AN142" s="119"/>
      <c r="AO142" s="94" t="str">
        <f t="shared" si="39"/>
        <v/>
      </c>
      <c r="AP142" s="132"/>
      <c r="AQ142" s="133" t="str">
        <f t="shared" si="38"/>
        <v/>
      </c>
      <c r="AR142" s="249"/>
      <c r="AT142" s="248" t="s">
        <v>54</v>
      </c>
      <c r="AU142" s="136" t="str">
        <f t="shared" si="56"/>
        <v/>
      </c>
      <c r="AV142" s="119"/>
      <c r="AW142" s="119"/>
      <c r="AX142" s="119"/>
    </row>
    <row r="143" spans="3:50" ht="25.5" customHeight="1" x14ac:dyDescent="0.55000000000000004">
      <c r="C143" s="182">
        <v>137</v>
      </c>
      <c r="D143" s="365"/>
      <c r="E143" s="366"/>
      <c r="F143" s="364"/>
      <c r="G143" s="371"/>
      <c r="H143" s="370"/>
      <c r="I143" s="114">
        <f t="shared" si="40"/>
        <v>0</v>
      </c>
      <c r="J143" s="114"/>
      <c r="K143" s="172" t="str">
        <f t="shared" si="41"/>
        <v/>
      </c>
      <c r="L143" s="173" t="str">
        <f t="shared" si="42"/>
        <v/>
      </c>
      <c r="M143" s="248" t="s">
        <v>53</v>
      </c>
      <c r="O143" s="174" t="str">
        <f t="shared" si="43"/>
        <v/>
      </c>
      <c r="P143" s="174" t="str">
        <f t="shared" si="50"/>
        <v/>
      </c>
      <c r="Q143" s="171" t="str">
        <f t="shared" si="51"/>
        <v/>
      </c>
      <c r="R143" s="248" t="s">
        <v>53</v>
      </c>
      <c r="U143" s="134" t="str">
        <f t="shared" si="52"/>
        <v/>
      </c>
      <c r="V143" s="248" t="s">
        <v>53</v>
      </c>
      <c r="W143" s="29"/>
      <c r="X143" s="29"/>
      <c r="Y143" s="29"/>
      <c r="Z143" s="29"/>
      <c r="AA143" s="129">
        <f t="shared" si="44"/>
        <v>0</v>
      </c>
      <c r="AB143" s="129">
        <f t="shared" si="45"/>
        <v>0</v>
      </c>
      <c r="AC143" s="129">
        <f t="shared" si="46"/>
        <v>0</v>
      </c>
      <c r="AD143" s="129">
        <f t="shared" si="47"/>
        <v>0</v>
      </c>
      <c r="AE143" s="189"/>
      <c r="AF143" s="189"/>
      <c r="AG143" s="135">
        <f t="shared" si="53"/>
        <v>0</v>
      </c>
      <c r="AH143" s="129"/>
      <c r="AI143" s="135">
        <f t="shared" si="54"/>
        <v>0</v>
      </c>
      <c r="AJ143" s="130">
        <f t="shared" si="48"/>
        <v>0</v>
      </c>
      <c r="AK143" s="130" t="str">
        <f t="shared" si="49"/>
        <v/>
      </c>
      <c r="AL143" s="130" t="str">
        <f t="shared" si="55"/>
        <v/>
      </c>
      <c r="AM143" s="119"/>
      <c r="AN143" s="119"/>
      <c r="AO143" s="94" t="str">
        <f t="shared" si="39"/>
        <v/>
      </c>
      <c r="AP143" s="132"/>
      <c r="AQ143" s="133" t="str">
        <f t="shared" si="38"/>
        <v/>
      </c>
      <c r="AR143" s="249"/>
      <c r="AT143" s="248" t="s">
        <v>54</v>
      </c>
      <c r="AU143" s="136" t="str">
        <f t="shared" si="56"/>
        <v/>
      </c>
      <c r="AV143" s="119"/>
      <c r="AW143" s="119"/>
      <c r="AX143" s="119"/>
    </row>
    <row r="144" spans="3:50" ht="25.5" customHeight="1" x14ac:dyDescent="0.55000000000000004">
      <c r="C144" s="182">
        <v>138</v>
      </c>
      <c r="D144" s="365"/>
      <c r="E144" s="366"/>
      <c r="F144" s="364"/>
      <c r="G144" s="371"/>
      <c r="H144" s="370"/>
      <c r="I144" s="114">
        <f t="shared" si="40"/>
        <v>0</v>
      </c>
      <c r="J144" s="114"/>
      <c r="K144" s="172" t="str">
        <f t="shared" si="41"/>
        <v/>
      </c>
      <c r="L144" s="173" t="str">
        <f t="shared" si="42"/>
        <v/>
      </c>
      <c r="M144" s="248" t="s">
        <v>53</v>
      </c>
      <c r="O144" s="174" t="str">
        <f t="shared" si="43"/>
        <v/>
      </c>
      <c r="P144" s="174" t="str">
        <f t="shared" si="50"/>
        <v/>
      </c>
      <c r="Q144" s="171" t="str">
        <f t="shared" si="51"/>
        <v/>
      </c>
      <c r="R144" s="248" t="s">
        <v>53</v>
      </c>
      <c r="U144" s="134" t="str">
        <f t="shared" si="52"/>
        <v/>
      </c>
      <c r="V144" s="248" t="s">
        <v>53</v>
      </c>
      <c r="W144" s="29"/>
      <c r="X144" s="29"/>
      <c r="Y144" s="29"/>
      <c r="Z144" s="29"/>
      <c r="AA144" s="129">
        <f t="shared" si="44"/>
        <v>0</v>
      </c>
      <c r="AB144" s="129">
        <f t="shared" si="45"/>
        <v>0</v>
      </c>
      <c r="AC144" s="129">
        <f t="shared" si="46"/>
        <v>0</v>
      </c>
      <c r="AD144" s="129">
        <f t="shared" si="47"/>
        <v>0</v>
      </c>
      <c r="AE144" s="189"/>
      <c r="AF144" s="189"/>
      <c r="AG144" s="135">
        <f t="shared" si="53"/>
        <v>0</v>
      </c>
      <c r="AH144" s="129"/>
      <c r="AI144" s="135">
        <f t="shared" si="54"/>
        <v>0</v>
      </c>
      <c r="AJ144" s="130">
        <f t="shared" si="48"/>
        <v>0</v>
      </c>
      <c r="AK144" s="130" t="str">
        <f t="shared" si="49"/>
        <v/>
      </c>
      <c r="AL144" s="130" t="str">
        <f t="shared" si="55"/>
        <v/>
      </c>
      <c r="AM144" s="119"/>
      <c r="AN144" s="119"/>
      <c r="AO144" s="94" t="str">
        <f t="shared" si="39"/>
        <v/>
      </c>
      <c r="AP144" s="132"/>
      <c r="AQ144" s="133" t="str">
        <f t="shared" ref="AQ144:AQ207" si="57">IF(AO144="",Q144,AO144+Q144)</f>
        <v/>
      </c>
      <c r="AR144" s="249"/>
      <c r="AT144" s="248" t="s">
        <v>54</v>
      </c>
      <c r="AU144" s="136" t="str">
        <f t="shared" si="56"/>
        <v/>
      </c>
      <c r="AV144" s="119"/>
      <c r="AW144" s="119"/>
      <c r="AX144" s="119"/>
    </row>
    <row r="145" spans="3:50" ht="25.5" customHeight="1" x14ac:dyDescent="0.55000000000000004">
      <c r="C145" s="182">
        <v>139</v>
      </c>
      <c r="D145" s="365"/>
      <c r="E145" s="366"/>
      <c r="F145" s="364"/>
      <c r="G145" s="371"/>
      <c r="H145" s="370"/>
      <c r="I145" s="114">
        <f t="shared" si="40"/>
        <v>0</v>
      </c>
      <c r="J145" s="114"/>
      <c r="K145" s="172" t="str">
        <f t="shared" si="41"/>
        <v/>
      </c>
      <c r="L145" s="173" t="str">
        <f t="shared" si="42"/>
        <v/>
      </c>
      <c r="M145" s="248" t="s">
        <v>53</v>
      </c>
      <c r="O145" s="174" t="str">
        <f t="shared" si="43"/>
        <v/>
      </c>
      <c r="P145" s="174" t="str">
        <f t="shared" si="50"/>
        <v/>
      </c>
      <c r="Q145" s="171" t="str">
        <f t="shared" si="51"/>
        <v/>
      </c>
      <c r="R145" s="248" t="s">
        <v>53</v>
      </c>
      <c r="U145" s="134" t="str">
        <f t="shared" si="52"/>
        <v/>
      </c>
      <c r="V145" s="248" t="s">
        <v>53</v>
      </c>
      <c r="W145" s="29"/>
      <c r="X145" s="29"/>
      <c r="Y145" s="29"/>
      <c r="Z145" s="29"/>
      <c r="AA145" s="129">
        <f t="shared" si="44"/>
        <v>0</v>
      </c>
      <c r="AB145" s="129">
        <f t="shared" si="45"/>
        <v>0</v>
      </c>
      <c r="AC145" s="129">
        <f t="shared" si="46"/>
        <v>0</v>
      </c>
      <c r="AD145" s="129">
        <f t="shared" si="47"/>
        <v>0</v>
      </c>
      <c r="AE145" s="189"/>
      <c r="AF145" s="189"/>
      <c r="AG145" s="135">
        <f t="shared" si="53"/>
        <v>0</v>
      </c>
      <c r="AH145" s="129"/>
      <c r="AI145" s="135">
        <f t="shared" si="54"/>
        <v>0</v>
      </c>
      <c r="AJ145" s="130">
        <f t="shared" si="48"/>
        <v>0</v>
      </c>
      <c r="AK145" s="130" t="str">
        <f t="shared" si="49"/>
        <v/>
      </c>
      <c r="AL145" s="130" t="str">
        <f t="shared" si="55"/>
        <v/>
      </c>
      <c r="AM145" s="119"/>
      <c r="AN145" s="119"/>
      <c r="AO145" s="94" t="str">
        <f t="shared" si="39"/>
        <v/>
      </c>
      <c r="AP145" s="132"/>
      <c r="AQ145" s="133" t="str">
        <f t="shared" si="57"/>
        <v/>
      </c>
      <c r="AR145" s="249"/>
      <c r="AT145" s="248" t="s">
        <v>54</v>
      </c>
      <c r="AU145" s="136" t="str">
        <f t="shared" si="56"/>
        <v/>
      </c>
      <c r="AV145" s="119"/>
      <c r="AW145" s="119"/>
      <c r="AX145" s="119"/>
    </row>
    <row r="146" spans="3:50" ht="25.5" customHeight="1" x14ac:dyDescent="0.55000000000000004">
      <c r="C146" s="182">
        <v>140</v>
      </c>
      <c r="D146" s="365"/>
      <c r="E146" s="366"/>
      <c r="F146" s="364"/>
      <c r="G146" s="371"/>
      <c r="H146" s="370"/>
      <c r="I146" s="114">
        <f t="shared" si="40"/>
        <v>0</v>
      </c>
      <c r="J146" s="114"/>
      <c r="K146" s="172" t="str">
        <f t="shared" si="41"/>
        <v/>
      </c>
      <c r="L146" s="173" t="str">
        <f t="shared" si="42"/>
        <v/>
      </c>
      <c r="M146" s="248" t="s">
        <v>53</v>
      </c>
      <c r="O146" s="174" t="str">
        <f t="shared" si="43"/>
        <v/>
      </c>
      <c r="P146" s="174" t="str">
        <f t="shared" si="50"/>
        <v/>
      </c>
      <c r="Q146" s="171" t="str">
        <f t="shared" si="51"/>
        <v/>
      </c>
      <c r="R146" s="248" t="s">
        <v>53</v>
      </c>
      <c r="U146" s="134" t="str">
        <f t="shared" si="52"/>
        <v/>
      </c>
      <c r="V146" s="248" t="s">
        <v>53</v>
      </c>
      <c r="W146" s="29"/>
      <c r="X146" s="29"/>
      <c r="Y146" s="29"/>
      <c r="Z146" s="29"/>
      <c r="AA146" s="129">
        <f t="shared" si="44"/>
        <v>0</v>
      </c>
      <c r="AB146" s="129">
        <f t="shared" si="45"/>
        <v>0</v>
      </c>
      <c r="AC146" s="129">
        <f t="shared" si="46"/>
        <v>0</v>
      </c>
      <c r="AD146" s="129">
        <f t="shared" si="47"/>
        <v>0</v>
      </c>
      <c r="AE146" s="189"/>
      <c r="AF146" s="189"/>
      <c r="AG146" s="135">
        <f t="shared" si="53"/>
        <v>0</v>
      </c>
      <c r="AH146" s="129"/>
      <c r="AI146" s="135">
        <f t="shared" si="54"/>
        <v>0</v>
      </c>
      <c r="AJ146" s="130">
        <f t="shared" si="48"/>
        <v>0</v>
      </c>
      <c r="AK146" s="130" t="str">
        <f t="shared" si="49"/>
        <v/>
      </c>
      <c r="AL146" s="130" t="str">
        <f t="shared" si="55"/>
        <v/>
      </c>
      <c r="AM146" s="119"/>
      <c r="AN146" s="119"/>
      <c r="AO146" s="94" t="str">
        <f t="shared" si="39"/>
        <v/>
      </c>
      <c r="AP146" s="132"/>
      <c r="AQ146" s="133" t="str">
        <f t="shared" si="57"/>
        <v/>
      </c>
      <c r="AR146" s="249"/>
      <c r="AT146" s="248" t="s">
        <v>54</v>
      </c>
      <c r="AU146" s="136" t="str">
        <f t="shared" si="56"/>
        <v/>
      </c>
      <c r="AV146" s="119"/>
      <c r="AW146" s="119"/>
      <c r="AX146" s="119"/>
    </row>
    <row r="147" spans="3:50" ht="25.5" customHeight="1" x14ac:dyDescent="0.55000000000000004">
      <c r="C147" s="182">
        <v>141</v>
      </c>
      <c r="D147" s="365"/>
      <c r="E147" s="366"/>
      <c r="F147" s="364"/>
      <c r="G147" s="371"/>
      <c r="H147" s="370"/>
      <c r="I147" s="114">
        <f t="shared" si="40"/>
        <v>0</v>
      </c>
      <c r="J147" s="114"/>
      <c r="K147" s="172" t="str">
        <f t="shared" si="41"/>
        <v/>
      </c>
      <c r="L147" s="173" t="str">
        <f t="shared" si="42"/>
        <v/>
      </c>
      <c r="M147" s="248" t="s">
        <v>53</v>
      </c>
      <c r="O147" s="174" t="str">
        <f t="shared" si="43"/>
        <v/>
      </c>
      <c r="P147" s="174" t="str">
        <f t="shared" si="50"/>
        <v/>
      </c>
      <c r="Q147" s="171" t="str">
        <f t="shared" si="51"/>
        <v/>
      </c>
      <c r="R147" s="248" t="s">
        <v>53</v>
      </c>
      <c r="U147" s="134" t="str">
        <f t="shared" si="52"/>
        <v/>
      </c>
      <c r="V147" s="248" t="s">
        <v>53</v>
      </c>
      <c r="W147" s="29"/>
      <c r="X147" s="29"/>
      <c r="Y147" s="29"/>
      <c r="Z147" s="29"/>
      <c r="AA147" s="129">
        <f t="shared" si="44"/>
        <v>0</v>
      </c>
      <c r="AB147" s="129">
        <f t="shared" si="45"/>
        <v>0</v>
      </c>
      <c r="AC147" s="129">
        <f t="shared" si="46"/>
        <v>0</v>
      </c>
      <c r="AD147" s="129">
        <f t="shared" si="47"/>
        <v>0</v>
      </c>
      <c r="AE147" s="189"/>
      <c r="AF147" s="189"/>
      <c r="AG147" s="135">
        <f t="shared" si="53"/>
        <v>0</v>
      </c>
      <c r="AH147" s="129"/>
      <c r="AI147" s="135">
        <f t="shared" si="54"/>
        <v>0</v>
      </c>
      <c r="AJ147" s="130">
        <f t="shared" si="48"/>
        <v>0</v>
      </c>
      <c r="AK147" s="130" t="str">
        <f t="shared" si="49"/>
        <v/>
      </c>
      <c r="AL147" s="130" t="str">
        <f t="shared" si="55"/>
        <v/>
      </c>
      <c r="AM147" s="119"/>
      <c r="AN147" s="119"/>
      <c r="AO147" s="94" t="str">
        <f t="shared" ref="AO147:AO210" si="58">AL147</f>
        <v/>
      </c>
      <c r="AP147" s="132"/>
      <c r="AQ147" s="133" t="str">
        <f t="shared" si="57"/>
        <v/>
      </c>
      <c r="AR147" s="249"/>
      <c r="AT147" s="248" t="s">
        <v>54</v>
      </c>
      <c r="AU147" s="136" t="str">
        <f t="shared" si="56"/>
        <v/>
      </c>
      <c r="AV147" s="119"/>
      <c r="AW147" s="119"/>
      <c r="AX147" s="119"/>
    </row>
    <row r="148" spans="3:50" ht="25.5" customHeight="1" x14ac:dyDescent="0.55000000000000004">
      <c r="C148" s="182">
        <v>142</v>
      </c>
      <c r="D148" s="365"/>
      <c r="E148" s="366"/>
      <c r="F148" s="364"/>
      <c r="G148" s="371"/>
      <c r="H148" s="370"/>
      <c r="I148" s="114">
        <f t="shared" si="40"/>
        <v>0</v>
      </c>
      <c r="J148" s="114"/>
      <c r="K148" s="172" t="str">
        <f t="shared" si="41"/>
        <v/>
      </c>
      <c r="L148" s="173" t="str">
        <f t="shared" si="42"/>
        <v/>
      </c>
      <c r="M148" s="248" t="s">
        <v>53</v>
      </c>
      <c r="O148" s="174" t="str">
        <f t="shared" si="43"/>
        <v/>
      </c>
      <c r="P148" s="174" t="str">
        <f t="shared" si="50"/>
        <v/>
      </c>
      <c r="Q148" s="171" t="str">
        <f t="shared" si="51"/>
        <v/>
      </c>
      <c r="R148" s="248" t="s">
        <v>53</v>
      </c>
      <c r="U148" s="134" t="str">
        <f t="shared" si="52"/>
        <v/>
      </c>
      <c r="V148" s="248" t="s">
        <v>53</v>
      </c>
      <c r="W148" s="29"/>
      <c r="X148" s="29"/>
      <c r="Y148" s="29"/>
      <c r="Z148" s="29"/>
      <c r="AA148" s="129">
        <f t="shared" si="44"/>
        <v>0</v>
      </c>
      <c r="AB148" s="129">
        <f t="shared" si="45"/>
        <v>0</v>
      </c>
      <c r="AC148" s="129">
        <f t="shared" si="46"/>
        <v>0</v>
      </c>
      <c r="AD148" s="129">
        <f t="shared" si="47"/>
        <v>0</v>
      </c>
      <c r="AE148" s="189"/>
      <c r="AF148" s="189"/>
      <c r="AG148" s="135">
        <f t="shared" si="53"/>
        <v>0</v>
      </c>
      <c r="AH148" s="129"/>
      <c r="AI148" s="135">
        <f t="shared" si="54"/>
        <v>0</v>
      </c>
      <c r="AJ148" s="130">
        <f t="shared" si="48"/>
        <v>0</v>
      </c>
      <c r="AK148" s="130" t="str">
        <f t="shared" si="49"/>
        <v/>
      </c>
      <c r="AL148" s="130" t="str">
        <f t="shared" si="55"/>
        <v/>
      </c>
      <c r="AM148" s="119"/>
      <c r="AN148" s="119"/>
      <c r="AO148" s="94" t="str">
        <f t="shared" si="58"/>
        <v/>
      </c>
      <c r="AP148" s="132"/>
      <c r="AQ148" s="133" t="str">
        <f t="shared" si="57"/>
        <v/>
      </c>
      <c r="AR148" s="249"/>
      <c r="AT148" s="248" t="s">
        <v>54</v>
      </c>
      <c r="AU148" s="136" t="str">
        <f t="shared" si="56"/>
        <v/>
      </c>
      <c r="AV148" s="119"/>
      <c r="AW148" s="119"/>
      <c r="AX148" s="119"/>
    </row>
    <row r="149" spans="3:50" ht="25.5" customHeight="1" x14ac:dyDescent="0.55000000000000004">
      <c r="C149" s="182">
        <v>143</v>
      </c>
      <c r="D149" s="365"/>
      <c r="E149" s="366"/>
      <c r="F149" s="364"/>
      <c r="G149" s="371"/>
      <c r="H149" s="370"/>
      <c r="I149" s="114">
        <f t="shared" si="40"/>
        <v>0</v>
      </c>
      <c r="J149" s="114"/>
      <c r="K149" s="172" t="str">
        <f t="shared" si="41"/>
        <v/>
      </c>
      <c r="L149" s="173" t="str">
        <f t="shared" si="42"/>
        <v/>
      </c>
      <c r="M149" s="248" t="s">
        <v>53</v>
      </c>
      <c r="O149" s="174" t="str">
        <f t="shared" si="43"/>
        <v/>
      </c>
      <c r="P149" s="174" t="str">
        <f t="shared" si="50"/>
        <v/>
      </c>
      <c r="Q149" s="171" t="str">
        <f t="shared" si="51"/>
        <v/>
      </c>
      <c r="R149" s="248" t="s">
        <v>53</v>
      </c>
      <c r="U149" s="134" t="str">
        <f t="shared" si="52"/>
        <v/>
      </c>
      <c r="V149" s="248" t="s">
        <v>53</v>
      </c>
      <c r="W149" s="29"/>
      <c r="X149" s="29"/>
      <c r="Y149" s="29"/>
      <c r="Z149" s="29"/>
      <c r="AA149" s="129">
        <f t="shared" si="44"/>
        <v>0</v>
      </c>
      <c r="AB149" s="129">
        <f t="shared" si="45"/>
        <v>0</v>
      </c>
      <c r="AC149" s="129">
        <f t="shared" si="46"/>
        <v>0</v>
      </c>
      <c r="AD149" s="129">
        <f t="shared" si="47"/>
        <v>0</v>
      </c>
      <c r="AE149" s="189"/>
      <c r="AF149" s="189"/>
      <c r="AG149" s="135">
        <f t="shared" si="53"/>
        <v>0</v>
      </c>
      <c r="AH149" s="129"/>
      <c r="AI149" s="135">
        <f t="shared" si="54"/>
        <v>0</v>
      </c>
      <c r="AJ149" s="130">
        <f t="shared" si="48"/>
        <v>0</v>
      </c>
      <c r="AK149" s="130" t="str">
        <f t="shared" si="49"/>
        <v/>
      </c>
      <c r="AL149" s="130" t="str">
        <f t="shared" si="55"/>
        <v/>
      </c>
      <c r="AM149" s="119"/>
      <c r="AN149" s="119"/>
      <c r="AO149" s="94" t="str">
        <f t="shared" si="58"/>
        <v/>
      </c>
      <c r="AP149" s="132"/>
      <c r="AQ149" s="133" t="str">
        <f t="shared" si="57"/>
        <v/>
      </c>
      <c r="AR149" s="249"/>
      <c r="AT149" s="248" t="s">
        <v>54</v>
      </c>
      <c r="AU149" s="136" t="str">
        <f t="shared" si="56"/>
        <v/>
      </c>
      <c r="AV149" s="119"/>
      <c r="AW149" s="119"/>
      <c r="AX149" s="119"/>
    </row>
    <row r="150" spans="3:50" ht="25.5" customHeight="1" x14ac:dyDescent="0.55000000000000004">
      <c r="C150" s="182">
        <v>144</v>
      </c>
      <c r="D150" s="365"/>
      <c r="E150" s="366"/>
      <c r="F150" s="364"/>
      <c r="G150" s="371"/>
      <c r="H150" s="370"/>
      <c r="I150" s="114">
        <f t="shared" si="40"/>
        <v>0</v>
      </c>
      <c r="J150" s="114"/>
      <c r="K150" s="172" t="str">
        <f t="shared" si="41"/>
        <v/>
      </c>
      <c r="L150" s="173" t="str">
        <f t="shared" si="42"/>
        <v/>
      </c>
      <c r="M150" s="248" t="s">
        <v>53</v>
      </c>
      <c r="O150" s="174" t="str">
        <f t="shared" si="43"/>
        <v/>
      </c>
      <c r="P150" s="174" t="str">
        <f t="shared" si="50"/>
        <v/>
      </c>
      <c r="Q150" s="171" t="str">
        <f t="shared" si="51"/>
        <v/>
      </c>
      <c r="R150" s="248" t="s">
        <v>53</v>
      </c>
      <c r="U150" s="134" t="str">
        <f t="shared" si="52"/>
        <v/>
      </c>
      <c r="V150" s="248" t="s">
        <v>53</v>
      </c>
      <c r="W150" s="29"/>
      <c r="X150" s="29"/>
      <c r="Y150" s="29"/>
      <c r="Z150" s="29"/>
      <c r="AA150" s="129">
        <f t="shared" si="44"/>
        <v>0</v>
      </c>
      <c r="AB150" s="129">
        <f t="shared" si="45"/>
        <v>0</v>
      </c>
      <c r="AC150" s="129">
        <f t="shared" si="46"/>
        <v>0</v>
      </c>
      <c r="AD150" s="129">
        <f t="shared" si="47"/>
        <v>0</v>
      </c>
      <c r="AE150" s="189"/>
      <c r="AF150" s="189"/>
      <c r="AG150" s="135">
        <f t="shared" si="53"/>
        <v>0</v>
      </c>
      <c r="AH150" s="129"/>
      <c r="AI150" s="135">
        <f t="shared" si="54"/>
        <v>0</v>
      </c>
      <c r="AJ150" s="130">
        <f t="shared" si="48"/>
        <v>0</v>
      </c>
      <c r="AK150" s="130" t="str">
        <f t="shared" si="49"/>
        <v/>
      </c>
      <c r="AL150" s="130" t="str">
        <f t="shared" si="55"/>
        <v/>
      </c>
      <c r="AM150" s="119"/>
      <c r="AN150" s="119"/>
      <c r="AO150" s="94" t="str">
        <f t="shared" si="58"/>
        <v/>
      </c>
      <c r="AP150" s="132"/>
      <c r="AQ150" s="133" t="str">
        <f t="shared" si="57"/>
        <v/>
      </c>
      <c r="AR150" s="249"/>
      <c r="AT150" s="248" t="s">
        <v>54</v>
      </c>
      <c r="AU150" s="136" t="str">
        <f t="shared" si="56"/>
        <v/>
      </c>
      <c r="AV150" s="119"/>
      <c r="AW150" s="119"/>
      <c r="AX150" s="119"/>
    </row>
    <row r="151" spans="3:50" ht="25.5" customHeight="1" x14ac:dyDescent="0.55000000000000004">
      <c r="C151" s="182">
        <v>145</v>
      </c>
      <c r="D151" s="365"/>
      <c r="E151" s="366"/>
      <c r="F151" s="364"/>
      <c r="G151" s="371"/>
      <c r="H151" s="370"/>
      <c r="I151" s="114">
        <f t="shared" si="40"/>
        <v>0</v>
      </c>
      <c r="J151" s="114"/>
      <c r="K151" s="172" t="str">
        <f t="shared" si="41"/>
        <v/>
      </c>
      <c r="L151" s="173" t="str">
        <f t="shared" si="42"/>
        <v/>
      </c>
      <c r="M151" s="248" t="s">
        <v>53</v>
      </c>
      <c r="O151" s="174" t="str">
        <f t="shared" si="43"/>
        <v/>
      </c>
      <c r="P151" s="174" t="str">
        <f t="shared" si="50"/>
        <v/>
      </c>
      <c r="Q151" s="171" t="str">
        <f t="shared" si="51"/>
        <v/>
      </c>
      <c r="R151" s="248" t="s">
        <v>53</v>
      </c>
      <c r="U151" s="134" t="str">
        <f t="shared" si="52"/>
        <v/>
      </c>
      <c r="V151" s="248" t="s">
        <v>53</v>
      </c>
      <c r="W151" s="29"/>
      <c r="X151" s="29"/>
      <c r="Y151" s="29"/>
      <c r="Z151" s="29"/>
      <c r="AA151" s="129">
        <f t="shared" si="44"/>
        <v>0</v>
      </c>
      <c r="AB151" s="129">
        <f t="shared" si="45"/>
        <v>0</v>
      </c>
      <c r="AC151" s="129">
        <f t="shared" si="46"/>
        <v>0</v>
      </c>
      <c r="AD151" s="129">
        <f t="shared" si="47"/>
        <v>0</v>
      </c>
      <c r="AE151" s="189"/>
      <c r="AF151" s="189"/>
      <c r="AG151" s="135">
        <f t="shared" si="53"/>
        <v>0</v>
      </c>
      <c r="AH151" s="129"/>
      <c r="AI151" s="135">
        <f t="shared" si="54"/>
        <v>0</v>
      </c>
      <c r="AJ151" s="130">
        <f t="shared" si="48"/>
        <v>0</v>
      </c>
      <c r="AK151" s="130" t="str">
        <f t="shared" si="49"/>
        <v/>
      </c>
      <c r="AL151" s="130" t="str">
        <f t="shared" si="55"/>
        <v/>
      </c>
      <c r="AM151" s="119"/>
      <c r="AN151" s="119"/>
      <c r="AO151" s="94" t="str">
        <f t="shared" si="58"/>
        <v/>
      </c>
      <c r="AP151" s="132"/>
      <c r="AQ151" s="133" t="str">
        <f t="shared" si="57"/>
        <v/>
      </c>
      <c r="AR151" s="249"/>
      <c r="AT151" s="248" t="s">
        <v>54</v>
      </c>
      <c r="AU151" s="136" t="str">
        <f t="shared" si="56"/>
        <v/>
      </c>
      <c r="AV151" s="119"/>
      <c r="AW151" s="119"/>
      <c r="AX151" s="119"/>
    </row>
    <row r="152" spans="3:50" ht="25.5" customHeight="1" x14ac:dyDescent="0.55000000000000004">
      <c r="C152" s="182">
        <v>146</v>
      </c>
      <c r="D152" s="365"/>
      <c r="E152" s="366"/>
      <c r="F152" s="364"/>
      <c r="G152" s="371"/>
      <c r="H152" s="370"/>
      <c r="I152" s="114">
        <f t="shared" si="40"/>
        <v>0</v>
      </c>
      <c r="J152" s="114"/>
      <c r="K152" s="172" t="str">
        <f t="shared" si="41"/>
        <v/>
      </c>
      <c r="L152" s="173" t="str">
        <f t="shared" si="42"/>
        <v/>
      </c>
      <c r="M152" s="248" t="s">
        <v>53</v>
      </c>
      <c r="O152" s="174" t="str">
        <f t="shared" si="43"/>
        <v/>
      </c>
      <c r="P152" s="174" t="str">
        <f t="shared" si="50"/>
        <v/>
      </c>
      <c r="Q152" s="171" t="str">
        <f t="shared" si="51"/>
        <v/>
      </c>
      <c r="R152" s="248" t="s">
        <v>53</v>
      </c>
      <c r="U152" s="134" t="str">
        <f t="shared" si="52"/>
        <v/>
      </c>
      <c r="V152" s="248" t="s">
        <v>53</v>
      </c>
      <c r="W152" s="29"/>
      <c r="X152" s="29"/>
      <c r="Y152" s="29"/>
      <c r="Z152" s="29"/>
      <c r="AA152" s="129">
        <f t="shared" si="44"/>
        <v>0</v>
      </c>
      <c r="AB152" s="129">
        <f t="shared" si="45"/>
        <v>0</v>
      </c>
      <c r="AC152" s="129">
        <f t="shared" si="46"/>
        <v>0</v>
      </c>
      <c r="AD152" s="129">
        <f t="shared" si="47"/>
        <v>0</v>
      </c>
      <c r="AE152" s="189"/>
      <c r="AF152" s="189"/>
      <c r="AG152" s="135">
        <f t="shared" si="53"/>
        <v>0</v>
      </c>
      <c r="AH152" s="129"/>
      <c r="AI152" s="135">
        <f t="shared" si="54"/>
        <v>0</v>
      </c>
      <c r="AJ152" s="130">
        <f t="shared" si="48"/>
        <v>0</v>
      </c>
      <c r="AK152" s="130" t="str">
        <f t="shared" si="49"/>
        <v/>
      </c>
      <c r="AL152" s="130" t="str">
        <f t="shared" si="55"/>
        <v/>
      </c>
      <c r="AM152" s="119"/>
      <c r="AN152" s="119"/>
      <c r="AO152" s="94" t="str">
        <f t="shared" si="58"/>
        <v/>
      </c>
      <c r="AP152" s="132"/>
      <c r="AQ152" s="133" t="str">
        <f t="shared" si="57"/>
        <v/>
      </c>
      <c r="AR152" s="249"/>
      <c r="AT152" s="248" t="s">
        <v>54</v>
      </c>
      <c r="AU152" s="136" t="str">
        <f t="shared" si="56"/>
        <v/>
      </c>
      <c r="AV152" s="119"/>
      <c r="AW152" s="119"/>
      <c r="AX152" s="119"/>
    </row>
    <row r="153" spans="3:50" ht="25.5" customHeight="1" x14ac:dyDescent="0.55000000000000004">
      <c r="C153" s="182">
        <v>147</v>
      </c>
      <c r="D153" s="365"/>
      <c r="E153" s="366"/>
      <c r="F153" s="364"/>
      <c r="G153" s="371"/>
      <c r="H153" s="370"/>
      <c r="I153" s="114">
        <f t="shared" si="40"/>
        <v>0</v>
      </c>
      <c r="J153" s="114"/>
      <c r="K153" s="172" t="str">
        <f t="shared" si="41"/>
        <v/>
      </c>
      <c r="L153" s="173" t="str">
        <f t="shared" si="42"/>
        <v/>
      </c>
      <c r="M153" s="248" t="s">
        <v>53</v>
      </c>
      <c r="O153" s="174" t="str">
        <f t="shared" si="43"/>
        <v/>
      </c>
      <c r="P153" s="174" t="str">
        <f t="shared" si="50"/>
        <v/>
      </c>
      <c r="Q153" s="171" t="str">
        <f t="shared" si="51"/>
        <v/>
      </c>
      <c r="R153" s="248" t="s">
        <v>53</v>
      </c>
      <c r="U153" s="134" t="str">
        <f t="shared" si="52"/>
        <v/>
      </c>
      <c r="V153" s="248" t="s">
        <v>53</v>
      </c>
      <c r="W153" s="29"/>
      <c r="X153" s="29"/>
      <c r="Y153" s="29"/>
      <c r="Z153" s="29"/>
      <c r="AA153" s="129">
        <f t="shared" si="44"/>
        <v>0</v>
      </c>
      <c r="AB153" s="129">
        <f t="shared" si="45"/>
        <v>0</v>
      </c>
      <c r="AC153" s="129">
        <f t="shared" si="46"/>
        <v>0</v>
      </c>
      <c r="AD153" s="129">
        <f t="shared" si="47"/>
        <v>0</v>
      </c>
      <c r="AE153" s="189"/>
      <c r="AF153" s="189"/>
      <c r="AG153" s="135">
        <f t="shared" si="53"/>
        <v>0</v>
      </c>
      <c r="AH153" s="129"/>
      <c r="AI153" s="135">
        <f t="shared" si="54"/>
        <v>0</v>
      </c>
      <c r="AJ153" s="130">
        <f t="shared" si="48"/>
        <v>0</v>
      </c>
      <c r="AK153" s="130" t="str">
        <f t="shared" si="49"/>
        <v/>
      </c>
      <c r="AL153" s="130" t="str">
        <f t="shared" si="55"/>
        <v/>
      </c>
      <c r="AM153" s="119"/>
      <c r="AN153" s="119"/>
      <c r="AO153" s="94" t="str">
        <f t="shared" si="58"/>
        <v/>
      </c>
      <c r="AP153" s="132"/>
      <c r="AQ153" s="133" t="str">
        <f t="shared" si="57"/>
        <v/>
      </c>
      <c r="AR153" s="249"/>
      <c r="AT153" s="248" t="s">
        <v>54</v>
      </c>
      <c r="AU153" s="136" t="str">
        <f t="shared" si="56"/>
        <v/>
      </c>
      <c r="AV153" s="119"/>
      <c r="AW153" s="119"/>
      <c r="AX153" s="119"/>
    </row>
    <row r="154" spans="3:50" ht="25.5" customHeight="1" x14ac:dyDescent="0.55000000000000004">
      <c r="C154" s="182">
        <v>148</v>
      </c>
      <c r="D154" s="365"/>
      <c r="E154" s="366"/>
      <c r="F154" s="364"/>
      <c r="G154" s="371"/>
      <c r="H154" s="370"/>
      <c r="I154" s="114">
        <f t="shared" si="40"/>
        <v>0</v>
      </c>
      <c r="J154" s="114"/>
      <c r="K154" s="172" t="str">
        <f t="shared" si="41"/>
        <v/>
      </c>
      <c r="L154" s="173" t="str">
        <f t="shared" si="42"/>
        <v/>
      </c>
      <c r="M154" s="248" t="s">
        <v>53</v>
      </c>
      <c r="O154" s="174" t="str">
        <f t="shared" si="43"/>
        <v/>
      </c>
      <c r="P154" s="174" t="str">
        <f t="shared" si="50"/>
        <v/>
      </c>
      <c r="Q154" s="171" t="str">
        <f t="shared" si="51"/>
        <v/>
      </c>
      <c r="R154" s="248" t="s">
        <v>53</v>
      </c>
      <c r="U154" s="134" t="str">
        <f t="shared" si="52"/>
        <v/>
      </c>
      <c r="V154" s="248" t="s">
        <v>53</v>
      </c>
      <c r="W154" s="29"/>
      <c r="X154" s="29"/>
      <c r="Y154" s="29"/>
      <c r="Z154" s="29"/>
      <c r="AA154" s="129">
        <f t="shared" si="44"/>
        <v>0</v>
      </c>
      <c r="AB154" s="129">
        <f t="shared" si="45"/>
        <v>0</v>
      </c>
      <c r="AC154" s="129">
        <f t="shared" si="46"/>
        <v>0</v>
      </c>
      <c r="AD154" s="129">
        <f t="shared" si="47"/>
        <v>0</v>
      </c>
      <c r="AE154" s="189"/>
      <c r="AF154" s="189"/>
      <c r="AG154" s="135">
        <f t="shared" si="53"/>
        <v>0</v>
      </c>
      <c r="AH154" s="129"/>
      <c r="AI154" s="135">
        <f t="shared" si="54"/>
        <v>0</v>
      </c>
      <c r="AJ154" s="130">
        <f t="shared" si="48"/>
        <v>0</v>
      </c>
      <c r="AK154" s="130" t="str">
        <f t="shared" si="49"/>
        <v/>
      </c>
      <c r="AL154" s="130" t="str">
        <f t="shared" si="55"/>
        <v/>
      </c>
      <c r="AM154" s="119"/>
      <c r="AN154" s="119"/>
      <c r="AO154" s="94" t="str">
        <f t="shared" si="58"/>
        <v/>
      </c>
      <c r="AP154" s="132"/>
      <c r="AQ154" s="133" t="str">
        <f t="shared" si="57"/>
        <v/>
      </c>
      <c r="AR154" s="249"/>
      <c r="AT154" s="248" t="s">
        <v>54</v>
      </c>
      <c r="AU154" s="136" t="str">
        <f t="shared" si="56"/>
        <v/>
      </c>
      <c r="AV154" s="119"/>
      <c r="AW154" s="119"/>
      <c r="AX154" s="119"/>
    </row>
    <row r="155" spans="3:50" ht="25.5" customHeight="1" x14ac:dyDescent="0.55000000000000004">
      <c r="C155" s="182">
        <v>149</v>
      </c>
      <c r="D155" s="365"/>
      <c r="E155" s="366"/>
      <c r="F155" s="364"/>
      <c r="G155" s="371"/>
      <c r="H155" s="370"/>
      <c r="I155" s="114">
        <f t="shared" si="40"/>
        <v>0</v>
      </c>
      <c r="J155" s="114"/>
      <c r="K155" s="172" t="str">
        <f t="shared" si="41"/>
        <v/>
      </c>
      <c r="L155" s="173" t="str">
        <f t="shared" si="42"/>
        <v/>
      </c>
      <c r="M155" s="248" t="s">
        <v>53</v>
      </c>
      <c r="O155" s="174" t="str">
        <f t="shared" si="43"/>
        <v/>
      </c>
      <c r="P155" s="174" t="str">
        <f t="shared" si="50"/>
        <v/>
      </c>
      <c r="Q155" s="171" t="str">
        <f t="shared" si="51"/>
        <v/>
      </c>
      <c r="R155" s="248" t="s">
        <v>53</v>
      </c>
      <c r="U155" s="134" t="str">
        <f t="shared" si="52"/>
        <v/>
      </c>
      <c r="V155" s="248" t="s">
        <v>53</v>
      </c>
      <c r="W155" s="29"/>
      <c r="X155" s="29"/>
      <c r="Y155" s="29"/>
      <c r="Z155" s="29"/>
      <c r="AA155" s="129">
        <f t="shared" si="44"/>
        <v>0</v>
      </c>
      <c r="AB155" s="129">
        <f t="shared" si="45"/>
        <v>0</v>
      </c>
      <c r="AC155" s="129">
        <f t="shared" si="46"/>
        <v>0</v>
      </c>
      <c r="AD155" s="129">
        <f t="shared" si="47"/>
        <v>0</v>
      </c>
      <c r="AE155" s="189"/>
      <c r="AF155" s="189"/>
      <c r="AG155" s="135">
        <f t="shared" si="53"/>
        <v>0</v>
      </c>
      <c r="AH155" s="129"/>
      <c r="AI155" s="135">
        <f t="shared" si="54"/>
        <v>0</v>
      </c>
      <c r="AJ155" s="130">
        <f t="shared" si="48"/>
        <v>0</v>
      </c>
      <c r="AK155" s="130" t="str">
        <f t="shared" si="49"/>
        <v/>
      </c>
      <c r="AL155" s="130" t="str">
        <f t="shared" si="55"/>
        <v/>
      </c>
      <c r="AM155" s="119"/>
      <c r="AN155" s="119"/>
      <c r="AO155" s="94" t="str">
        <f t="shared" si="58"/>
        <v/>
      </c>
      <c r="AP155" s="132"/>
      <c r="AQ155" s="133" t="str">
        <f t="shared" si="57"/>
        <v/>
      </c>
      <c r="AR155" s="249"/>
      <c r="AT155" s="248" t="s">
        <v>54</v>
      </c>
      <c r="AU155" s="136" t="str">
        <f t="shared" si="56"/>
        <v/>
      </c>
      <c r="AV155" s="119"/>
      <c r="AW155" s="119"/>
      <c r="AX155" s="119"/>
    </row>
    <row r="156" spans="3:50" ht="25.5" customHeight="1" x14ac:dyDescent="0.55000000000000004">
      <c r="C156" s="182">
        <v>150</v>
      </c>
      <c r="D156" s="365"/>
      <c r="E156" s="366"/>
      <c r="F156" s="364"/>
      <c r="G156" s="371"/>
      <c r="H156" s="370"/>
      <c r="I156" s="114">
        <f t="shared" si="40"/>
        <v>0</v>
      </c>
      <c r="J156" s="114"/>
      <c r="K156" s="172" t="str">
        <f t="shared" si="41"/>
        <v/>
      </c>
      <c r="L156" s="173" t="str">
        <f t="shared" si="42"/>
        <v/>
      </c>
      <c r="M156" s="248" t="s">
        <v>53</v>
      </c>
      <c r="O156" s="174" t="str">
        <f t="shared" si="43"/>
        <v/>
      </c>
      <c r="P156" s="174" t="str">
        <f t="shared" si="50"/>
        <v/>
      </c>
      <c r="Q156" s="171" t="str">
        <f t="shared" si="51"/>
        <v/>
      </c>
      <c r="R156" s="248" t="s">
        <v>53</v>
      </c>
      <c r="U156" s="134" t="str">
        <f t="shared" si="52"/>
        <v/>
      </c>
      <c r="V156" s="248" t="s">
        <v>53</v>
      </c>
      <c r="W156" s="29"/>
      <c r="X156" s="29"/>
      <c r="Y156" s="29"/>
      <c r="Z156" s="29"/>
      <c r="AA156" s="129">
        <f t="shared" si="44"/>
        <v>0</v>
      </c>
      <c r="AB156" s="129">
        <f t="shared" si="45"/>
        <v>0</v>
      </c>
      <c r="AC156" s="129">
        <f t="shared" si="46"/>
        <v>0</v>
      </c>
      <c r="AD156" s="129">
        <f t="shared" si="47"/>
        <v>0</v>
      </c>
      <c r="AE156" s="189"/>
      <c r="AF156" s="189"/>
      <c r="AG156" s="135">
        <f t="shared" si="53"/>
        <v>0</v>
      </c>
      <c r="AH156" s="129"/>
      <c r="AI156" s="135">
        <f t="shared" si="54"/>
        <v>0</v>
      </c>
      <c r="AJ156" s="130">
        <f t="shared" si="48"/>
        <v>0</v>
      </c>
      <c r="AK156" s="130" t="str">
        <f t="shared" si="49"/>
        <v/>
      </c>
      <c r="AL156" s="130" t="str">
        <f t="shared" si="55"/>
        <v/>
      </c>
      <c r="AM156" s="119"/>
      <c r="AN156" s="119"/>
      <c r="AO156" s="94" t="str">
        <f t="shared" si="58"/>
        <v/>
      </c>
      <c r="AP156" s="132"/>
      <c r="AQ156" s="133" t="str">
        <f t="shared" si="57"/>
        <v/>
      </c>
      <c r="AR156" s="249"/>
      <c r="AT156" s="248" t="s">
        <v>54</v>
      </c>
      <c r="AU156" s="136" t="str">
        <f t="shared" si="56"/>
        <v/>
      </c>
      <c r="AV156" s="119"/>
      <c r="AW156" s="119"/>
      <c r="AX156" s="119"/>
    </row>
    <row r="157" spans="3:50" ht="25.5" customHeight="1" x14ac:dyDescent="0.55000000000000004">
      <c r="C157" s="182">
        <v>151</v>
      </c>
      <c r="D157" s="365"/>
      <c r="E157" s="366"/>
      <c r="F157" s="364"/>
      <c r="G157" s="371"/>
      <c r="H157" s="370"/>
      <c r="I157" s="114">
        <f t="shared" si="40"/>
        <v>0</v>
      </c>
      <c r="J157" s="114"/>
      <c r="K157" s="172" t="str">
        <f t="shared" si="41"/>
        <v/>
      </c>
      <c r="L157" s="173" t="str">
        <f t="shared" si="42"/>
        <v/>
      </c>
      <c r="M157" s="248" t="s">
        <v>53</v>
      </c>
      <c r="O157" s="174" t="str">
        <f t="shared" si="43"/>
        <v/>
      </c>
      <c r="P157" s="174" t="str">
        <f t="shared" si="50"/>
        <v/>
      </c>
      <c r="Q157" s="171" t="str">
        <f t="shared" si="51"/>
        <v/>
      </c>
      <c r="R157" s="248" t="s">
        <v>53</v>
      </c>
      <c r="U157" s="134" t="str">
        <f t="shared" si="52"/>
        <v/>
      </c>
      <c r="V157" s="248" t="s">
        <v>53</v>
      </c>
      <c r="W157" s="29"/>
      <c r="X157" s="29"/>
      <c r="Y157" s="29"/>
      <c r="Z157" s="29"/>
      <c r="AA157" s="129">
        <f t="shared" si="44"/>
        <v>0</v>
      </c>
      <c r="AB157" s="129">
        <f t="shared" si="45"/>
        <v>0</v>
      </c>
      <c r="AC157" s="129">
        <f t="shared" si="46"/>
        <v>0</v>
      </c>
      <c r="AD157" s="129">
        <f t="shared" si="47"/>
        <v>0</v>
      </c>
      <c r="AE157" s="189"/>
      <c r="AF157" s="189"/>
      <c r="AG157" s="135">
        <f t="shared" si="53"/>
        <v>0</v>
      </c>
      <c r="AH157" s="129"/>
      <c r="AI157" s="135">
        <f t="shared" si="54"/>
        <v>0</v>
      </c>
      <c r="AJ157" s="130">
        <f t="shared" si="48"/>
        <v>0</v>
      </c>
      <c r="AK157" s="130" t="str">
        <f t="shared" si="49"/>
        <v/>
      </c>
      <c r="AL157" s="130" t="str">
        <f t="shared" si="55"/>
        <v/>
      </c>
      <c r="AM157" s="119"/>
      <c r="AN157" s="119"/>
      <c r="AO157" s="94" t="str">
        <f t="shared" si="58"/>
        <v/>
      </c>
      <c r="AP157" s="132"/>
      <c r="AQ157" s="133" t="str">
        <f t="shared" si="57"/>
        <v/>
      </c>
      <c r="AR157" s="249"/>
      <c r="AT157" s="248" t="s">
        <v>54</v>
      </c>
      <c r="AU157" s="136" t="str">
        <f t="shared" si="56"/>
        <v/>
      </c>
      <c r="AV157" s="119"/>
      <c r="AW157" s="119"/>
      <c r="AX157" s="119"/>
    </row>
    <row r="158" spans="3:50" ht="25.5" customHeight="1" x14ac:dyDescent="0.55000000000000004">
      <c r="C158" s="182">
        <v>152</v>
      </c>
      <c r="D158" s="365"/>
      <c r="E158" s="366"/>
      <c r="F158" s="364"/>
      <c r="G158" s="371"/>
      <c r="H158" s="370"/>
      <c r="I158" s="114">
        <f t="shared" si="40"/>
        <v>0</v>
      </c>
      <c r="J158" s="114"/>
      <c r="K158" s="172" t="str">
        <f t="shared" si="41"/>
        <v/>
      </c>
      <c r="L158" s="173" t="str">
        <f t="shared" si="42"/>
        <v/>
      </c>
      <c r="M158" s="248" t="s">
        <v>53</v>
      </c>
      <c r="O158" s="174" t="str">
        <f t="shared" si="43"/>
        <v/>
      </c>
      <c r="P158" s="174" t="str">
        <f t="shared" si="50"/>
        <v/>
      </c>
      <c r="Q158" s="171" t="str">
        <f t="shared" si="51"/>
        <v/>
      </c>
      <c r="R158" s="248" t="s">
        <v>53</v>
      </c>
      <c r="U158" s="134" t="str">
        <f t="shared" si="52"/>
        <v/>
      </c>
      <c r="V158" s="248" t="s">
        <v>53</v>
      </c>
      <c r="W158" s="29"/>
      <c r="X158" s="29"/>
      <c r="Y158" s="29"/>
      <c r="Z158" s="29"/>
      <c r="AA158" s="129">
        <f t="shared" si="44"/>
        <v>0</v>
      </c>
      <c r="AB158" s="129">
        <f t="shared" si="45"/>
        <v>0</v>
      </c>
      <c r="AC158" s="129">
        <f t="shared" si="46"/>
        <v>0</v>
      </c>
      <c r="AD158" s="129">
        <f t="shared" si="47"/>
        <v>0</v>
      </c>
      <c r="AE158" s="189"/>
      <c r="AF158" s="189"/>
      <c r="AG158" s="135">
        <f t="shared" si="53"/>
        <v>0</v>
      </c>
      <c r="AH158" s="129"/>
      <c r="AI158" s="135">
        <f t="shared" si="54"/>
        <v>0</v>
      </c>
      <c r="AJ158" s="130">
        <f t="shared" si="48"/>
        <v>0</v>
      </c>
      <c r="AK158" s="130" t="str">
        <f t="shared" si="49"/>
        <v/>
      </c>
      <c r="AL158" s="130" t="str">
        <f t="shared" si="55"/>
        <v/>
      </c>
      <c r="AM158" s="119"/>
      <c r="AN158" s="119"/>
      <c r="AO158" s="94" t="str">
        <f t="shared" si="58"/>
        <v/>
      </c>
      <c r="AP158" s="132"/>
      <c r="AQ158" s="133" t="str">
        <f t="shared" si="57"/>
        <v/>
      </c>
      <c r="AR158" s="249"/>
      <c r="AT158" s="248" t="s">
        <v>54</v>
      </c>
      <c r="AU158" s="136" t="str">
        <f t="shared" si="56"/>
        <v/>
      </c>
      <c r="AV158" s="119"/>
      <c r="AW158" s="119"/>
      <c r="AX158" s="119"/>
    </row>
    <row r="159" spans="3:50" ht="25.5" customHeight="1" x14ac:dyDescent="0.55000000000000004">
      <c r="C159" s="182">
        <v>153</v>
      </c>
      <c r="D159" s="365"/>
      <c r="E159" s="366"/>
      <c r="F159" s="364"/>
      <c r="G159" s="371"/>
      <c r="H159" s="370"/>
      <c r="I159" s="114">
        <f t="shared" si="40"/>
        <v>0</v>
      </c>
      <c r="J159" s="114"/>
      <c r="K159" s="172" t="str">
        <f t="shared" si="41"/>
        <v/>
      </c>
      <c r="L159" s="173" t="str">
        <f t="shared" si="42"/>
        <v/>
      </c>
      <c r="M159" s="248" t="s">
        <v>53</v>
      </c>
      <c r="O159" s="174" t="str">
        <f t="shared" si="43"/>
        <v/>
      </c>
      <c r="P159" s="174" t="str">
        <f t="shared" si="50"/>
        <v/>
      </c>
      <c r="Q159" s="171" t="str">
        <f t="shared" si="51"/>
        <v/>
      </c>
      <c r="R159" s="248" t="s">
        <v>53</v>
      </c>
      <c r="U159" s="134" t="str">
        <f t="shared" si="52"/>
        <v/>
      </c>
      <c r="V159" s="248" t="s">
        <v>53</v>
      </c>
      <c r="W159" s="29"/>
      <c r="X159" s="29"/>
      <c r="Y159" s="29"/>
      <c r="Z159" s="29"/>
      <c r="AA159" s="129">
        <f t="shared" si="44"/>
        <v>0</v>
      </c>
      <c r="AB159" s="129">
        <f t="shared" si="45"/>
        <v>0</v>
      </c>
      <c r="AC159" s="129">
        <f t="shared" si="46"/>
        <v>0</v>
      </c>
      <c r="AD159" s="129">
        <f t="shared" si="47"/>
        <v>0</v>
      </c>
      <c r="AE159" s="189"/>
      <c r="AF159" s="189"/>
      <c r="AG159" s="135">
        <f t="shared" si="53"/>
        <v>0</v>
      </c>
      <c r="AH159" s="129"/>
      <c r="AI159" s="135">
        <f t="shared" si="54"/>
        <v>0</v>
      </c>
      <c r="AJ159" s="130">
        <f t="shared" si="48"/>
        <v>0</v>
      </c>
      <c r="AK159" s="130" t="str">
        <f t="shared" si="49"/>
        <v/>
      </c>
      <c r="AL159" s="130" t="str">
        <f t="shared" si="55"/>
        <v/>
      </c>
      <c r="AM159" s="119"/>
      <c r="AN159" s="119"/>
      <c r="AO159" s="94" t="str">
        <f t="shared" si="58"/>
        <v/>
      </c>
      <c r="AP159" s="132"/>
      <c r="AQ159" s="133" t="str">
        <f t="shared" si="57"/>
        <v/>
      </c>
      <c r="AR159" s="249"/>
      <c r="AT159" s="248" t="s">
        <v>54</v>
      </c>
      <c r="AU159" s="136" t="str">
        <f t="shared" si="56"/>
        <v/>
      </c>
      <c r="AV159" s="119"/>
      <c r="AW159" s="119"/>
      <c r="AX159" s="119"/>
    </row>
    <row r="160" spans="3:50" ht="25.5" customHeight="1" x14ac:dyDescent="0.55000000000000004">
      <c r="C160" s="182">
        <v>154</v>
      </c>
      <c r="D160" s="365"/>
      <c r="E160" s="366"/>
      <c r="F160" s="364"/>
      <c r="G160" s="371"/>
      <c r="H160" s="370"/>
      <c r="I160" s="114">
        <f t="shared" si="40"/>
        <v>0</v>
      </c>
      <c r="J160" s="114"/>
      <c r="K160" s="172" t="str">
        <f t="shared" si="41"/>
        <v/>
      </c>
      <c r="L160" s="173" t="str">
        <f t="shared" si="42"/>
        <v/>
      </c>
      <c r="M160" s="248" t="s">
        <v>53</v>
      </c>
      <c r="O160" s="174" t="str">
        <f t="shared" si="43"/>
        <v/>
      </c>
      <c r="P160" s="174" t="str">
        <f t="shared" si="50"/>
        <v/>
      </c>
      <c r="Q160" s="171" t="str">
        <f t="shared" si="51"/>
        <v/>
      </c>
      <c r="R160" s="248" t="s">
        <v>53</v>
      </c>
      <c r="U160" s="134" t="str">
        <f t="shared" si="52"/>
        <v/>
      </c>
      <c r="V160" s="248" t="s">
        <v>53</v>
      </c>
      <c r="W160" s="29"/>
      <c r="X160" s="29"/>
      <c r="Y160" s="29"/>
      <c r="Z160" s="29"/>
      <c r="AA160" s="129">
        <f t="shared" si="44"/>
        <v>0</v>
      </c>
      <c r="AB160" s="129">
        <f t="shared" si="45"/>
        <v>0</v>
      </c>
      <c r="AC160" s="129">
        <f t="shared" si="46"/>
        <v>0</v>
      </c>
      <c r="AD160" s="129">
        <f t="shared" si="47"/>
        <v>0</v>
      </c>
      <c r="AE160" s="189"/>
      <c r="AF160" s="189"/>
      <c r="AG160" s="135">
        <f t="shared" si="53"/>
        <v>0</v>
      </c>
      <c r="AH160" s="129"/>
      <c r="AI160" s="135">
        <f t="shared" si="54"/>
        <v>0</v>
      </c>
      <c r="AJ160" s="130">
        <f t="shared" si="48"/>
        <v>0</v>
      </c>
      <c r="AK160" s="130" t="str">
        <f t="shared" si="49"/>
        <v/>
      </c>
      <c r="AL160" s="130" t="str">
        <f t="shared" si="55"/>
        <v/>
      </c>
      <c r="AM160" s="119"/>
      <c r="AN160" s="119"/>
      <c r="AO160" s="94" t="str">
        <f t="shared" si="58"/>
        <v/>
      </c>
      <c r="AP160" s="132"/>
      <c r="AQ160" s="133" t="str">
        <f t="shared" si="57"/>
        <v/>
      </c>
      <c r="AR160" s="249"/>
      <c r="AT160" s="248" t="s">
        <v>54</v>
      </c>
      <c r="AU160" s="136" t="str">
        <f t="shared" si="56"/>
        <v/>
      </c>
      <c r="AV160" s="119"/>
      <c r="AW160" s="119"/>
      <c r="AX160" s="119"/>
    </row>
    <row r="161" spans="3:50" ht="25.5" customHeight="1" x14ac:dyDescent="0.55000000000000004">
      <c r="C161" s="182">
        <v>155</v>
      </c>
      <c r="D161" s="365"/>
      <c r="E161" s="366"/>
      <c r="F161" s="364"/>
      <c r="G161" s="371"/>
      <c r="H161" s="370"/>
      <c r="I161" s="114">
        <f t="shared" si="40"/>
        <v>0</v>
      </c>
      <c r="J161" s="114"/>
      <c r="K161" s="172" t="str">
        <f t="shared" si="41"/>
        <v/>
      </c>
      <c r="L161" s="173" t="str">
        <f t="shared" si="42"/>
        <v/>
      </c>
      <c r="M161" s="248" t="s">
        <v>53</v>
      </c>
      <c r="O161" s="174" t="str">
        <f t="shared" si="43"/>
        <v/>
      </c>
      <c r="P161" s="174" t="str">
        <f t="shared" si="50"/>
        <v/>
      </c>
      <c r="Q161" s="171" t="str">
        <f t="shared" si="51"/>
        <v/>
      </c>
      <c r="R161" s="248" t="s">
        <v>53</v>
      </c>
      <c r="U161" s="134" t="str">
        <f t="shared" si="52"/>
        <v/>
      </c>
      <c r="V161" s="248" t="s">
        <v>53</v>
      </c>
      <c r="W161" s="29"/>
      <c r="X161" s="29"/>
      <c r="Y161" s="29"/>
      <c r="Z161" s="29"/>
      <c r="AA161" s="129">
        <f t="shared" si="44"/>
        <v>0</v>
      </c>
      <c r="AB161" s="129">
        <f t="shared" si="45"/>
        <v>0</v>
      </c>
      <c r="AC161" s="129">
        <f t="shared" si="46"/>
        <v>0</v>
      </c>
      <c r="AD161" s="129">
        <f t="shared" si="47"/>
        <v>0</v>
      </c>
      <c r="AE161" s="189"/>
      <c r="AF161" s="189"/>
      <c r="AG161" s="135">
        <f t="shared" si="53"/>
        <v>0</v>
      </c>
      <c r="AH161" s="129"/>
      <c r="AI161" s="135">
        <f t="shared" si="54"/>
        <v>0</v>
      </c>
      <c r="AJ161" s="130">
        <f t="shared" si="48"/>
        <v>0</v>
      </c>
      <c r="AK161" s="130" t="str">
        <f t="shared" si="49"/>
        <v/>
      </c>
      <c r="AL161" s="130" t="str">
        <f t="shared" si="55"/>
        <v/>
      </c>
      <c r="AM161" s="119"/>
      <c r="AN161" s="119"/>
      <c r="AO161" s="94" t="str">
        <f t="shared" si="58"/>
        <v/>
      </c>
      <c r="AP161" s="132"/>
      <c r="AQ161" s="133" t="str">
        <f t="shared" si="57"/>
        <v/>
      </c>
      <c r="AR161" s="249"/>
      <c r="AT161" s="248" t="s">
        <v>54</v>
      </c>
      <c r="AU161" s="136" t="str">
        <f t="shared" si="56"/>
        <v/>
      </c>
      <c r="AV161" s="119"/>
      <c r="AW161" s="119"/>
      <c r="AX161" s="119"/>
    </row>
    <row r="162" spans="3:50" ht="25.5" customHeight="1" x14ac:dyDescent="0.55000000000000004">
      <c r="C162" s="182">
        <v>156</v>
      </c>
      <c r="D162" s="365"/>
      <c r="E162" s="366"/>
      <c r="F162" s="364"/>
      <c r="G162" s="371"/>
      <c r="H162" s="370"/>
      <c r="I162" s="114">
        <f t="shared" si="40"/>
        <v>0</v>
      </c>
      <c r="J162" s="114"/>
      <c r="K162" s="172" t="str">
        <f t="shared" si="41"/>
        <v/>
      </c>
      <c r="L162" s="173" t="str">
        <f t="shared" si="42"/>
        <v/>
      </c>
      <c r="M162" s="248" t="s">
        <v>53</v>
      </c>
      <c r="O162" s="174" t="str">
        <f t="shared" si="43"/>
        <v/>
      </c>
      <c r="P162" s="174" t="str">
        <f t="shared" si="50"/>
        <v/>
      </c>
      <c r="Q162" s="171" t="str">
        <f t="shared" si="51"/>
        <v/>
      </c>
      <c r="R162" s="248" t="s">
        <v>53</v>
      </c>
      <c r="U162" s="134" t="str">
        <f t="shared" si="52"/>
        <v/>
      </c>
      <c r="V162" s="248" t="s">
        <v>53</v>
      </c>
      <c r="W162" s="29"/>
      <c r="X162" s="29"/>
      <c r="Y162" s="29"/>
      <c r="Z162" s="29"/>
      <c r="AA162" s="129">
        <f t="shared" si="44"/>
        <v>0</v>
      </c>
      <c r="AB162" s="129">
        <f t="shared" si="45"/>
        <v>0</v>
      </c>
      <c r="AC162" s="129">
        <f t="shared" si="46"/>
        <v>0</v>
      </c>
      <c r="AD162" s="129">
        <f t="shared" si="47"/>
        <v>0</v>
      </c>
      <c r="AE162" s="189"/>
      <c r="AF162" s="189"/>
      <c r="AG162" s="135">
        <f t="shared" si="53"/>
        <v>0</v>
      </c>
      <c r="AH162" s="129"/>
      <c r="AI162" s="135">
        <f t="shared" si="54"/>
        <v>0</v>
      </c>
      <c r="AJ162" s="130">
        <f t="shared" si="48"/>
        <v>0</v>
      </c>
      <c r="AK162" s="130" t="str">
        <f t="shared" si="49"/>
        <v/>
      </c>
      <c r="AL162" s="130" t="str">
        <f t="shared" si="55"/>
        <v/>
      </c>
      <c r="AM162" s="119"/>
      <c r="AN162" s="119"/>
      <c r="AO162" s="94" t="str">
        <f t="shared" si="58"/>
        <v/>
      </c>
      <c r="AP162" s="132"/>
      <c r="AQ162" s="133" t="str">
        <f t="shared" si="57"/>
        <v/>
      </c>
      <c r="AR162" s="249"/>
      <c r="AT162" s="248" t="s">
        <v>54</v>
      </c>
      <c r="AU162" s="136" t="str">
        <f t="shared" si="56"/>
        <v/>
      </c>
      <c r="AV162" s="119"/>
      <c r="AW162" s="119"/>
      <c r="AX162" s="119"/>
    </row>
    <row r="163" spans="3:50" ht="25.5" customHeight="1" x14ac:dyDescent="0.55000000000000004">
      <c r="C163" s="182">
        <v>157</v>
      </c>
      <c r="D163" s="365"/>
      <c r="E163" s="366"/>
      <c r="F163" s="364"/>
      <c r="G163" s="371"/>
      <c r="H163" s="370"/>
      <c r="I163" s="114">
        <f t="shared" si="40"/>
        <v>0</v>
      </c>
      <c r="J163" s="114"/>
      <c r="K163" s="172" t="str">
        <f t="shared" si="41"/>
        <v/>
      </c>
      <c r="L163" s="173" t="str">
        <f t="shared" si="42"/>
        <v/>
      </c>
      <c r="M163" s="248" t="s">
        <v>53</v>
      </c>
      <c r="O163" s="174" t="str">
        <f t="shared" si="43"/>
        <v/>
      </c>
      <c r="P163" s="174" t="str">
        <f t="shared" si="50"/>
        <v/>
      </c>
      <c r="Q163" s="171" t="str">
        <f t="shared" si="51"/>
        <v/>
      </c>
      <c r="R163" s="248" t="s">
        <v>53</v>
      </c>
      <c r="U163" s="134" t="str">
        <f t="shared" si="52"/>
        <v/>
      </c>
      <c r="V163" s="248" t="s">
        <v>53</v>
      </c>
      <c r="W163" s="29"/>
      <c r="X163" s="29"/>
      <c r="Y163" s="29"/>
      <c r="Z163" s="29"/>
      <c r="AA163" s="129">
        <f t="shared" si="44"/>
        <v>0</v>
      </c>
      <c r="AB163" s="129">
        <f t="shared" si="45"/>
        <v>0</v>
      </c>
      <c r="AC163" s="129">
        <f t="shared" si="46"/>
        <v>0</v>
      </c>
      <c r="AD163" s="129">
        <f t="shared" si="47"/>
        <v>0</v>
      </c>
      <c r="AE163" s="189"/>
      <c r="AF163" s="189"/>
      <c r="AG163" s="135">
        <f t="shared" si="53"/>
        <v>0</v>
      </c>
      <c r="AH163" s="129"/>
      <c r="AI163" s="135">
        <f t="shared" si="54"/>
        <v>0</v>
      </c>
      <c r="AJ163" s="130">
        <f t="shared" si="48"/>
        <v>0</v>
      </c>
      <c r="AK163" s="130" t="str">
        <f t="shared" si="49"/>
        <v/>
      </c>
      <c r="AL163" s="130" t="str">
        <f t="shared" si="55"/>
        <v/>
      </c>
      <c r="AM163" s="119"/>
      <c r="AN163" s="119"/>
      <c r="AO163" s="94" t="str">
        <f t="shared" si="58"/>
        <v/>
      </c>
      <c r="AP163" s="132"/>
      <c r="AQ163" s="133" t="str">
        <f t="shared" si="57"/>
        <v/>
      </c>
      <c r="AR163" s="249"/>
      <c r="AT163" s="248" t="s">
        <v>54</v>
      </c>
      <c r="AU163" s="136" t="str">
        <f t="shared" si="56"/>
        <v/>
      </c>
      <c r="AV163" s="119"/>
      <c r="AW163" s="119"/>
      <c r="AX163" s="119"/>
    </row>
    <row r="164" spans="3:50" ht="25.5" customHeight="1" x14ac:dyDescent="0.55000000000000004">
      <c r="C164" s="182">
        <v>158</v>
      </c>
      <c r="D164" s="365"/>
      <c r="E164" s="366"/>
      <c r="F164" s="364"/>
      <c r="G164" s="371"/>
      <c r="H164" s="370"/>
      <c r="I164" s="114">
        <f t="shared" si="40"/>
        <v>0</v>
      </c>
      <c r="J164" s="114"/>
      <c r="K164" s="172" t="str">
        <f t="shared" si="41"/>
        <v/>
      </c>
      <c r="L164" s="173" t="str">
        <f t="shared" si="42"/>
        <v/>
      </c>
      <c r="M164" s="248" t="s">
        <v>53</v>
      </c>
      <c r="O164" s="174" t="str">
        <f t="shared" si="43"/>
        <v/>
      </c>
      <c r="P164" s="174" t="str">
        <f t="shared" si="50"/>
        <v/>
      </c>
      <c r="Q164" s="171" t="str">
        <f t="shared" si="51"/>
        <v/>
      </c>
      <c r="R164" s="248" t="s">
        <v>53</v>
      </c>
      <c r="U164" s="134" t="str">
        <f t="shared" si="52"/>
        <v/>
      </c>
      <c r="V164" s="248" t="s">
        <v>53</v>
      </c>
      <c r="W164" s="29"/>
      <c r="X164" s="29"/>
      <c r="Y164" s="29"/>
      <c r="Z164" s="29"/>
      <c r="AA164" s="129">
        <f t="shared" si="44"/>
        <v>0</v>
      </c>
      <c r="AB164" s="129">
        <f t="shared" si="45"/>
        <v>0</v>
      </c>
      <c r="AC164" s="129">
        <f t="shared" si="46"/>
        <v>0</v>
      </c>
      <c r="AD164" s="129">
        <f t="shared" si="47"/>
        <v>0</v>
      </c>
      <c r="AE164" s="189"/>
      <c r="AF164" s="189"/>
      <c r="AG164" s="135">
        <f t="shared" si="53"/>
        <v>0</v>
      </c>
      <c r="AH164" s="129"/>
      <c r="AI164" s="135">
        <f t="shared" si="54"/>
        <v>0</v>
      </c>
      <c r="AJ164" s="130">
        <f t="shared" si="48"/>
        <v>0</v>
      </c>
      <c r="AK164" s="130" t="str">
        <f t="shared" si="49"/>
        <v/>
      </c>
      <c r="AL164" s="130" t="str">
        <f t="shared" si="55"/>
        <v/>
      </c>
      <c r="AM164" s="119"/>
      <c r="AN164" s="119"/>
      <c r="AO164" s="94" t="str">
        <f t="shared" si="58"/>
        <v/>
      </c>
      <c r="AP164" s="132"/>
      <c r="AQ164" s="133" t="str">
        <f t="shared" si="57"/>
        <v/>
      </c>
      <c r="AR164" s="249"/>
      <c r="AT164" s="248" t="s">
        <v>54</v>
      </c>
      <c r="AU164" s="136" t="str">
        <f t="shared" si="56"/>
        <v/>
      </c>
      <c r="AV164" s="119"/>
      <c r="AW164" s="119"/>
      <c r="AX164" s="119"/>
    </row>
    <row r="165" spans="3:50" ht="25.5" customHeight="1" x14ac:dyDescent="0.55000000000000004">
      <c r="C165" s="182">
        <v>159</v>
      </c>
      <c r="D165" s="365"/>
      <c r="E165" s="366"/>
      <c r="F165" s="364"/>
      <c r="G165" s="371"/>
      <c r="H165" s="370"/>
      <c r="I165" s="114">
        <f t="shared" si="40"/>
        <v>0</v>
      </c>
      <c r="J165" s="114"/>
      <c r="K165" s="172" t="str">
        <f t="shared" si="41"/>
        <v/>
      </c>
      <c r="L165" s="173" t="str">
        <f t="shared" si="42"/>
        <v/>
      </c>
      <c r="M165" s="248" t="s">
        <v>53</v>
      </c>
      <c r="O165" s="174" t="str">
        <f t="shared" si="43"/>
        <v/>
      </c>
      <c r="P165" s="174" t="str">
        <f t="shared" si="50"/>
        <v/>
      </c>
      <c r="Q165" s="171" t="str">
        <f t="shared" si="51"/>
        <v/>
      </c>
      <c r="R165" s="248" t="s">
        <v>53</v>
      </c>
      <c r="U165" s="134" t="str">
        <f t="shared" si="52"/>
        <v/>
      </c>
      <c r="V165" s="248" t="s">
        <v>53</v>
      </c>
      <c r="W165" s="29"/>
      <c r="X165" s="29"/>
      <c r="Y165" s="29"/>
      <c r="Z165" s="29"/>
      <c r="AA165" s="129">
        <f t="shared" si="44"/>
        <v>0</v>
      </c>
      <c r="AB165" s="129">
        <f t="shared" si="45"/>
        <v>0</v>
      </c>
      <c r="AC165" s="129">
        <f t="shared" si="46"/>
        <v>0</v>
      </c>
      <c r="AD165" s="129">
        <f t="shared" si="47"/>
        <v>0</v>
      </c>
      <c r="AE165" s="189"/>
      <c r="AF165" s="189"/>
      <c r="AG165" s="135">
        <f t="shared" si="53"/>
        <v>0</v>
      </c>
      <c r="AH165" s="129"/>
      <c r="AI165" s="135">
        <f t="shared" si="54"/>
        <v>0</v>
      </c>
      <c r="AJ165" s="130">
        <f t="shared" si="48"/>
        <v>0</v>
      </c>
      <c r="AK165" s="130" t="str">
        <f t="shared" si="49"/>
        <v/>
      </c>
      <c r="AL165" s="130" t="str">
        <f t="shared" si="55"/>
        <v/>
      </c>
      <c r="AM165" s="119"/>
      <c r="AN165" s="119"/>
      <c r="AO165" s="94" t="str">
        <f t="shared" si="58"/>
        <v/>
      </c>
      <c r="AP165" s="132"/>
      <c r="AQ165" s="133" t="str">
        <f t="shared" si="57"/>
        <v/>
      </c>
      <c r="AR165" s="249"/>
      <c r="AT165" s="248" t="s">
        <v>54</v>
      </c>
      <c r="AU165" s="136" t="str">
        <f t="shared" si="56"/>
        <v/>
      </c>
      <c r="AV165" s="119"/>
      <c r="AW165" s="119"/>
      <c r="AX165" s="119"/>
    </row>
    <row r="166" spans="3:50" ht="25.5" customHeight="1" x14ac:dyDescent="0.55000000000000004">
      <c r="C166" s="182">
        <v>160</v>
      </c>
      <c r="D166" s="365"/>
      <c r="E166" s="366"/>
      <c r="F166" s="364"/>
      <c r="G166" s="371"/>
      <c r="H166" s="370"/>
      <c r="I166" s="114">
        <f t="shared" si="40"/>
        <v>0</v>
      </c>
      <c r="J166" s="114"/>
      <c r="K166" s="172" t="str">
        <f t="shared" si="41"/>
        <v/>
      </c>
      <c r="L166" s="173" t="str">
        <f t="shared" si="42"/>
        <v/>
      </c>
      <c r="M166" s="248" t="s">
        <v>53</v>
      </c>
      <c r="O166" s="174" t="str">
        <f t="shared" si="43"/>
        <v/>
      </c>
      <c r="P166" s="174" t="str">
        <f t="shared" si="50"/>
        <v/>
      </c>
      <c r="Q166" s="171" t="str">
        <f t="shared" si="51"/>
        <v/>
      </c>
      <c r="R166" s="248" t="s">
        <v>53</v>
      </c>
      <c r="U166" s="134" t="str">
        <f t="shared" si="52"/>
        <v/>
      </c>
      <c r="V166" s="248" t="s">
        <v>53</v>
      </c>
      <c r="W166" s="29"/>
      <c r="X166" s="29"/>
      <c r="Y166" s="29"/>
      <c r="Z166" s="29"/>
      <c r="AA166" s="129">
        <f t="shared" si="44"/>
        <v>0</v>
      </c>
      <c r="AB166" s="129">
        <f t="shared" si="45"/>
        <v>0</v>
      </c>
      <c r="AC166" s="129">
        <f t="shared" si="46"/>
        <v>0</v>
      </c>
      <c r="AD166" s="129">
        <f t="shared" si="47"/>
        <v>0</v>
      </c>
      <c r="AE166" s="189"/>
      <c r="AF166" s="189"/>
      <c r="AG166" s="135">
        <f t="shared" si="53"/>
        <v>0</v>
      </c>
      <c r="AH166" s="129"/>
      <c r="AI166" s="135">
        <f t="shared" si="54"/>
        <v>0</v>
      </c>
      <c r="AJ166" s="130">
        <f t="shared" si="48"/>
        <v>0</v>
      </c>
      <c r="AK166" s="130" t="str">
        <f t="shared" si="49"/>
        <v/>
      </c>
      <c r="AL166" s="130" t="str">
        <f t="shared" si="55"/>
        <v/>
      </c>
      <c r="AM166" s="119"/>
      <c r="AN166" s="119"/>
      <c r="AO166" s="94" t="str">
        <f t="shared" si="58"/>
        <v/>
      </c>
      <c r="AP166" s="132"/>
      <c r="AQ166" s="133" t="str">
        <f t="shared" si="57"/>
        <v/>
      </c>
      <c r="AR166" s="249"/>
      <c r="AT166" s="248" t="s">
        <v>54</v>
      </c>
      <c r="AU166" s="136" t="str">
        <f t="shared" si="56"/>
        <v/>
      </c>
      <c r="AV166" s="119"/>
      <c r="AW166" s="119"/>
      <c r="AX166" s="119"/>
    </row>
    <row r="167" spans="3:50" ht="25.5" customHeight="1" x14ac:dyDescent="0.55000000000000004">
      <c r="C167" s="182">
        <v>161</v>
      </c>
      <c r="D167" s="365"/>
      <c r="E167" s="366"/>
      <c r="F167" s="364"/>
      <c r="G167" s="371"/>
      <c r="H167" s="370"/>
      <c r="I167" s="114">
        <f t="shared" si="40"/>
        <v>0</v>
      </c>
      <c r="J167" s="114"/>
      <c r="K167" s="172" t="str">
        <f t="shared" si="41"/>
        <v/>
      </c>
      <c r="L167" s="173" t="str">
        <f t="shared" si="42"/>
        <v/>
      </c>
      <c r="M167" s="248" t="s">
        <v>53</v>
      </c>
      <c r="O167" s="174" t="str">
        <f t="shared" si="43"/>
        <v/>
      </c>
      <c r="P167" s="174" t="str">
        <f t="shared" si="50"/>
        <v/>
      </c>
      <c r="Q167" s="171" t="str">
        <f t="shared" si="51"/>
        <v/>
      </c>
      <c r="R167" s="248" t="s">
        <v>53</v>
      </c>
      <c r="U167" s="134" t="str">
        <f t="shared" si="52"/>
        <v/>
      </c>
      <c r="V167" s="248" t="s">
        <v>53</v>
      </c>
      <c r="W167" s="29"/>
      <c r="X167" s="29"/>
      <c r="Y167" s="29"/>
      <c r="Z167" s="29"/>
      <c r="AA167" s="129">
        <f t="shared" si="44"/>
        <v>0</v>
      </c>
      <c r="AB167" s="129">
        <f t="shared" si="45"/>
        <v>0</v>
      </c>
      <c r="AC167" s="129">
        <f t="shared" si="46"/>
        <v>0</v>
      </c>
      <c r="AD167" s="129">
        <f t="shared" si="47"/>
        <v>0</v>
      </c>
      <c r="AE167" s="189"/>
      <c r="AF167" s="189"/>
      <c r="AG167" s="135">
        <f t="shared" si="53"/>
        <v>0</v>
      </c>
      <c r="AH167" s="129"/>
      <c r="AI167" s="135">
        <f t="shared" si="54"/>
        <v>0</v>
      </c>
      <c r="AJ167" s="130">
        <f t="shared" si="48"/>
        <v>0</v>
      </c>
      <c r="AK167" s="130" t="str">
        <f t="shared" si="49"/>
        <v/>
      </c>
      <c r="AL167" s="130" t="str">
        <f t="shared" si="55"/>
        <v/>
      </c>
      <c r="AM167" s="119"/>
      <c r="AN167" s="119"/>
      <c r="AO167" s="94" t="str">
        <f t="shared" si="58"/>
        <v/>
      </c>
      <c r="AP167" s="132"/>
      <c r="AQ167" s="133" t="str">
        <f t="shared" si="57"/>
        <v/>
      </c>
      <c r="AR167" s="249"/>
      <c r="AT167" s="248" t="s">
        <v>54</v>
      </c>
      <c r="AU167" s="136" t="str">
        <f t="shared" si="56"/>
        <v/>
      </c>
      <c r="AV167" s="119"/>
      <c r="AW167" s="119"/>
      <c r="AX167" s="119"/>
    </row>
    <row r="168" spans="3:50" ht="25.5" customHeight="1" x14ac:dyDescent="0.55000000000000004">
      <c r="C168" s="182">
        <v>162</v>
      </c>
      <c r="D168" s="365"/>
      <c r="E168" s="366"/>
      <c r="F168" s="364"/>
      <c r="G168" s="371"/>
      <c r="H168" s="370"/>
      <c r="I168" s="114">
        <f t="shared" si="40"/>
        <v>0</v>
      </c>
      <c r="J168" s="114"/>
      <c r="K168" s="172" t="str">
        <f t="shared" si="41"/>
        <v/>
      </c>
      <c r="L168" s="173" t="str">
        <f t="shared" si="42"/>
        <v/>
      </c>
      <c r="M168" s="248" t="s">
        <v>53</v>
      </c>
      <c r="O168" s="174" t="str">
        <f t="shared" si="43"/>
        <v/>
      </c>
      <c r="P168" s="174" t="str">
        <f t="shared" si="50"/>
        <v/>
      </c>
      <c r="Q168" s="171" t="str">
        <f t="shared" si="51"/>
        <v/>
      </c>
      <c r="R168" s="248" t="s">
        <v>53</v>
      </c>
      <c r="U168" s="134" t="str">
        <f t="shared" si="52"/>
        <v/>
      </c>
      <c r="V168" s="248" t="s">
        <v>53</v>
      </c>
      <c r="W168" s="29"/>
      <c r="X168" s="29"/>
      <c r="Y168" s="29"/>
      <c r="Z168" s="29"/>
      <c r="AA168" s="129">
        <f t="shared" si="44"/>
        <v>0</v>
      </c>
      <c r="AB168" s="129">
        <f t="shared" si="45"/>
        <v>0</v>
      </c>
      <c r="AC168" s="129">
        <f t="shared" si="46"/>
        <v>0</v>
      </c>
      <c r="AD168" s="129">
        <f t="shared" si="47"/>
        <v>0</v>
      </c>
      <c r="AE168" s="189"/>
      <c r="AF168" s="189"/>
      <c r="AG168" s="135">
        <f t="shared" si="53"/>
        <v>0</v>
      </c>
      <c r="AH168" s="129"/>
      <c r="AI168" s="135">
        <f t="shared" si="54"/>
        <v>0</v>
      </c>
      <c r="AJ168" s="130">
        <f t="shared" si="48"/>
        <v>0</v>
      </c>
      <c r="AK168" s="130" t="str">
        <f t="shared" si="49"/>
        <v/>
      </c>
      <c r="AL168" s="130" t="str">
        <f t="shared" si="55"/>
        <v/>
      </c>
      <c r="AM168" s="119"/>
      <c r="AN168" s="119"/>
      <c r="AO168" s="94" t="str">
        <f t="shared" si="58"/>
        <v/>
      </c>
      <c r="AP168" s="132"/>
      <c r="AQ168" s="133" t="str">
        <f t="shared" si="57"/>
        <v/>
      </c>
      <c r="AR168" s="249"/>
      <c r="AT168" s="248" t="s">
        <v>54</v>
      </c>
      <c r="AU168" s="136" t="str">
        <f t="shared" si="56"/>
        <v/>
      </c>
      <c r="AV168" s="119"/>
      <c r="AW168" s="119"/>
      <c r="AX168" s="119"/>
    </row>
    <row r="169" spans="3:50" ht="25.5" customHeight="1" x14ac:dyDescent="0.55000000000000004">
      <c r="C169" s="182">
        <v>163</v>
      </c>
      <c r="D169" s="365"/>
      <c r="E169" s="366"/>
      <c r="F169" s="364"/>
      <c r="G169" s="371"/>
      <c r="H169" s="370"/>
      <c r="I169" s="114">
        <f t="shared" si="40"/>
        <v>0</v>
      </c>
      <c r="J169" s="114"/>
      <c r="K169" s="172" t="str">
        <f t="shared" si="41"/>
        <v/>
      </c>
      <c r="L169" s="173" t="str">
        <f t="shared" si="42"/>
        <v/>
      </c>
      <c r="M169" s="248" t="s">
        <v>53</v>
      </c>
      <c r="O169" s="174" t="str">
        <f t="shared" si="43"/>
        <v/>
      </c>
      <c r="P169" s="174" t="str">
        <f t="shared" si="50"/>
        <v/>
      </c>
      <c r="Q169" s="171" t="str">
        <f t="shared" si="51"/>
        <v/>
      </c>
      <c r="R169" s="248" t="s">
        <v>53</v>
      </c>
      <c r="U169" s="134" t="str">
        <f t="shared" si="52"/>
        <v/>
      </c>
      <c r="V169" s="248" t="s">
        <v>53</v>
      </c>
      <c r="W169" s="29"/>
      <c r="X169" s="29"/>
      <c r="Y169" s="29"/>
      <c r="Z169" s="29"/>
      <c r="AA169" s="129">
        <f t="shared" si="44"/>
        <v>0</v>
      </c>
      <c r="AB169" s="129">
        <f t="shared" si="45"/>
        <v>0</v>
      </c>
      <c r="AC169" s="129">
        <f t="shared" si="46"/>
        <v>0</v>
      </c>
      <c r="AD169" s="129">
        <f t="shared" si="47"/>
        <v>0</v>
      </c>
      <c r="AE169" s="189"/>
      <c r="AF169" s="189"/>
      <c r="AG169" s="135">
        <f t="shared" si="53"/>
        <v>0</v>
      </c>
      <c r="AH169" s="129"/>
      <c r="AI169" s="135">
        <f t="shared" si="54"/>
        <v>0</v>
      </c>
      <c r="AJ169" s="130">
        <f t="shared" si="48"/>
        <v>0</v>
      </c>
      <c r="AK169" s="130" t="str">
        <f t="shared" si="49"/>
        <v/>
      </c>
      <c r="AL169" s="130" t="str">
        <f t="shared" si="55"/>
        <v/>
      </c>
      <c r="AM169" s="119"/>
      <c r="AN169" s="119"/>
      <c r="AO169" s="94" t="str">
        <f t="shared" si="58"/>
        <v/>
      </c>
      <c r="AP169" s="132"/>
      <c r="AQ169" s="133" t="str">
        <f t="shared" si="57"/>
        <v/>
      </c>
      <c r="AR169" s="249"/>
      <c r="AT169" s="248" t="s">
        <v>54</v>
      </c>
      <c r="AU169" s="136" t="str">
        <f t="shared" si="56"/>
        <v/>
      </c>
      <c r="AV169" s="119"/>
      <c r="AW169" s="119"/>
      <c r="AX169" s="119"/>
    </row>
    <row r="170" spans="3:50" ht="25.5" customHeight="1" x14ac:dyDescent="0.55000000000000004">
      <c r="C170" s="182">
        <v>164</v>
      </c>
      <c r="D170" s="365"/>
      <c r="E170" s="366"/>
      <c r="F170" s="364"/>
      <c r="G170" s="371"/>
      <c r="H170" s="370"/>
      <c r="I170" s="114">
        <f t="shared" si="40"/>
        <v>0</v>
      </c>
      <c r="J170" s="114"/>
      <c r="K170" s="172" t="str">
        <f t="shared" si="41"/>
        <v/>
      </c>
      <c r="L170" s="173" t="str">
        <f t="shared" si="42"/>
        <v/>
      </c>
      <c r="M170" s="248" t="s">
        <v>53</v>
      </c>
      <c r="O170" s="174" t="str">
        <f t="shared" si="43"/>
        <v/>
      </c>
      <c r="P170" s="174" t="str">
        <f t="shared" si="50"/>
        <v/>
      </c>
      <c r="Q170" s="171" t="str">
        <f t="shared" si="51"/>
        <v/>
      </c>
      <c r="R170" s="248" t="s">
        <v>53</v>
      </c>
      <c r="U170" s="134" t="str">
        <f t="shared" si="52"/>
        <v/>
      </c>
      <c r="V170" s="248" t="s">
        <v>53</v>
      </c>
      <c r="W170" s="29"/>
      <c r="X170" s="29"/>
      <c r="Y170" s="29"/>
      <c r="Z170" s="29"/>
      <c r="AA170" s="129">
        <f t="shared" si="44"/>
        <v>0</v>
      </c>
      <c r="AB170" s="129">
        <f t="shared" si="45"/>
        <v>0</v>
      </c>
      <c r="AC170" s="129">
        <f t="shared" si="46"/>
        <v>0</v>
      </c>
      <c r="AD170" s="129">
        <f t="shared" si="47"/>
        <v>0</v>
      </c>
      <c r="AE170" s="189"/>
      <c r="AF170" s="189"/>
      <c r="AG170" s="135">
        <f t="shared" si="53"/>
        <v>0</v>
      </c>
      <c r="AH170" s="129"/>
      <c r="AI170" s="135">
        <f t="shared" si="54"/>
        <v>0</v>
      </c>
      <c r="AJ170" s="130">
        <f t="shared" si="48"/>
        <v>0</v>
      </c>
      <c r="AK170" s="130" t="str">
        <f t="shared" si="49"/>
        <v/>
      </c>
      <c r="AL170" s="130" t="str">
        <f t="shared" si="55"/>
        <v/>
      </c>
      <c r="AM170" s="119"/>
      <c r="AN170" s="119"/>
      <c r="AO170" s="94" t="str">
        <f t="shared" si="58"/>
        <v/>
      </c>
      <c r="AP170" s="132"/>
      <c r="AQ170" s="133" t="str">
        <f t="shared" si="57"/>
        <v/>
      </c>
      <c r="AR170" s="249"/>
      <c r="AT170" s="248" t="s">
        <v>54</v>
      </c>
      <c r="AU170" s="136" t="str">
        <f t="shared" si="56"/>
        <v/>
      </c>
      <c r="AV170" s="119"/>
      <c r="AW170" s="119"/>
      <c r="AX170" s="119"/>
    </row>
    <row r="171" spans="3:50" ht="25.5" customHeight="1" x14ac:dyDescent="0.55000000000000004">
      <c r="C171" s="182">
        <v>165</v>
      </c>
      <c r="D171" s="365"/>
      <c r="E171" s="366"/>
      <c r="F171" s="364"/>
      <c r="G171" s="371"/>
      <c r="H171" s="370"/>
      <c r="I171" s="114">
        <f t="shared" si="40"/>
        <v>0</v>
      </c>
      <c r="J171" s="114"/>
      <c r="K171" s="172" t="str">
        <f t="shared" si="41"/>
        <v/>
      </c>
      <c r="L171" s="173" t="str">
        <f t="shared" si="42"/>
        <v/>
      </c>
      <c r="M171" s="248" t="s">
        <v>53</v>
      </c>
      <c r="O171" s="174" t="str">
        <f t="shared" si="43"/>
        <v/>
      </c>
      <c r="P171" s="174" t="str">
        <f t="shared" si="50"/>
        <v/>
      </c>
      <c r="Q171" s="171" t="str">
        <f t="shared" si="51"/>
        <v/>
      </c>
      <c r="R171" s="248" t="s">
        <v>53</v>
      </c>
      <c r="U171" s="134" t="str">
        <f t="shared" si="52"/>
        <v/>
      </c>
      <c r="V171" s="248" t="s">
        <v>53</v>
      </c>
      <c r="W171" s="29"/>
      <c r="X171" s="29"/>
      <c r="Y171" s="29"/>
      <c r="Z171" s="29"/>
      <c r="AA171" s="129">
        <f t="shared" si="44"/>
        <v>0</v>
      </c>
      <c r="AB171" s="129">
        <f t="shared" si="45"/>
        <v>0</v>
      </c>
      <c r="AC171" s="129">
        <f t="shared" si="46"/>
        <v>0</v>
      </c>
      <c r="AD171" s="129">
        <f t="shared" si="47"/>
        <v>0</v>
      </c>
      <c r="AE171" s="189"/>
      <c r="AF171" s="189"/>
      <c r="AG171" s="135">
        <f t="shared" si="53"/>
        <v>0</v>
      </c>
      <c r="AH171" s="129"/>
      <c r="AI171" s="135">
        <f t="shared" si="54"/>
        <v>0</v>
      </c>
      <c r="AJ171" s="130">
        <f t="shared" si="48"/>
        <v>0</v>
      </c>
      <c r="AK171" s="130" t="str">
        <f t="shared" si="49"/>
        <v/>
      </c>
      <c r="AL171" s="130" t="str">
        <f t="shared" si="55"/>
        <v/>
      </c>
      <c r="AM171" s="119"/>
      <c r="AN171" s="119"/>
      <c r="AO171" s="94" t="str">
        <f t="shared" si="58"/>
        <v/>
      </c>
      <c r="AP171" s="132"/>
      <c r="AQ171" s="133" t="str">
        <f t="shared" si="57"/>
        <v/>
      </c>
      <c r="AR171" s="249"/>
      <c r="AT171" s="248" t="s">
        <v>54</v>
      </c>
      <c r="AU171" s="136" t="str">
        <f t="shared" si="56"/>
        <v/>
      </c>
      <c r="AV171" s="119"/>
      <c r="AW171" s="119"/>
      <c r="AX171" s="119"/>
    </row>
    <row r="172" spans="3:50" ht="25.5" customHeight="1" x14ac:dyDescent="0.55000000000000004">
      <c r="C172" s="182">
        <v>166</v>
      </c>
      <c r="D172" s="365"/>
      <c r="E172" s="366"/>
      <c r="F172" s="364"/>
      <c r="G172" s="371"/>
      <c r="H172" s="370"/>
      <c r="I172" s="114">
        <f t="shared" si="40"/>
        <v>0</v>
      </c>
      <c r="J172" s="114"/>
      <c r="K172" s="172" t="str">
        <f t="shared" si="41"/>
        <v/>
      </c>
      <c r="L172" s="173" t="str">
        <f t="shared" si="42"/>
        <v/>
      </c>
      <c r="M172" s="248" t="s">
        <v>53</v>
      </c>
      <c r="O172" s="174" t="str">
        <f t="shared" si="43"/>
        <v/>
      </c>
      <c r="P172" s="174" t="str">
        <f t="shared" si="50"/>
        <v/>
      </c>
      <c r="Q172" s="171" t="str">
        <f t="shared" si="51"/>
        <v/>
      </c>
      <c r="R172" s="248" t="s">
        <v>53</v>
      </c>
      <c r="U172" s="134" t="str">
        <f t="shared" si="52"/>
        <v/>
      </c>
      <c r="V172" s="248" t="s">
        <v>53</v>
      </c>
      <c r="W172" s="29"/>
      <c r="X172" s="29"/>
      <c r="Y172" s="29"/>
      <c r="Z172" s="29"/>
      <c r="AA172" s="129">
        <f t="shared" si="44"/>
        <v>0</v>
      </c>
      <c r="AB172" s="129">
        <f t="shared" si="45"/>
        <v>0</v>
      </c>
      <c r="AC172" s="129">
        <f t="shared" si="46"/>
        <v>0</v>
      </c>
      <c r="AD172" s="129">
        <f t="shared" si="47"/>
        <v>0</v>
      </c>
      <c r="AE172" s="189"/>
      <c r="AF172" s="189"/>
      <c r="AG172" s="135">
        <f t="shared" si="53"/>
        <v>0</v>
      </c>
      <c r="AH172" s="129"/>
      <c r="AI172" s="135">
        <f t="shared" si="54"/>
        <v>0</v>
      </c>
      <c r="AJ172" s="130">
        <f t="shared" si="48"/>
        <v>0</v>
      </c>
      <c r="AK172" s="130" t="str">
        <f t="shared" si="49"/>
        <v/>
      </c>
      <c r="AL172" s="130" t="str">
        <f t="shared" si="55"/>
        <v/>
      </c>
      <c r="AM172" s="119"/>
      <c r="AN172" s="119"/>
      <c r="AO172" s="94" t="str">
        <f t="shared" si="58"/>
        <v/>
      </c>
      <c r="AP172" s="132"/>
      <c r="AQ172" s="133" t="str">
        <f t="shared" si="57"/>
        <v/>
      </c>
      <c r="AR172" s="249"/>
      <c r="AT172" s="248" t="s">
        <v>54</v>
      </c>
      <c r="AU172" s="136" t="str">
        <f t="shared" si="56"/>
        <v/>
      </c>
      <c r="AV172" s="119"/>
      <c r="AW172" s="119"/>
      <c r="AX172" s="119"/>
    </row>
    <row r="173" spans="3:50" ht="25.5" customHeight="1" x14ac:dyDescent="0.55000000000000004">
      <c r="C173" s="182">
        <v>167</v>
      </c>
      <c r="D173" s="365"/>
      <c r="E173" s="366"/>
      <c r="F173" s="364"/>
      <c r="G173" s="371"/>
      <c r="H173" s="370"/>
      <c r="I173" s="114">
        <f t="shared" si="40"/>
        <v>0</v>
      </c>
      <c r="J173" s="114"/>
      <c r="K173" s="172" t="str">
        <f t="shared" si="41"/>
        <v/>
      </c>
      <c r="L173" s="173" t="str">
        <f t="shared" si="42"/>
        <v/>
      </c>
      <c r="M173" s="248" t="s">
        <v>53</v>
      </c>
      <c r="O173" s="174" t="str">
        <f t="shared" si="43"/>
        <v/>
      </c>
      <c r="P173" s="174" t="str">
        <f t="shared" si="50"/>
        <v/>
      </c>
      <c r="Q173" s="171" t="str">
        <f t="shared" si="51"/>
        <v/>
      </c>
      <c r="R173" s="248" t="s">
        <v>53</v>
      </c>
      <c r="U173" s="134" t="str">
        <f t="shared" si="52"/>
        <v/>
      </c>
      <c r="V173" s="248" t="s">
        <v>53</v>
      </c>
      <c r="W173" s="29"/>
      <c r="X173" s="29"/>
      <c r="Y173" s="29"/>
      <c r="Z173" s="29"/>
      <c r="AA173" s="129">
        <f t="shared" si="44"/>
        <v>0</v>
      </c>
      <c r="AB173" s="129">
        <f t="shared" si="45"/>
        <v>0</v>
      </c>
      <c r="AC173" s="129">
        <f t="shared" si="46"/>
        <v>0</v>
      </c>
      <c r="AD173" s="129">
        <f t="shared" si="47"/>
        <v>0</v>
      </c>
      <c r="AE173" s="189"/>
      <c r="AF173" s="189"/>
      <c r="AG173" s="135">
        <f t="shared" si="53"/>
        <v>0</v>
      </c>
      <c r="AH173" s="129"/>
      <c r="AI173" s="135">
        <f t="shared" si="54"/>
        <v>0</v>
      </c>
      <c r="AJ173" s="130">
        <f t="shared" si="48"/>
        <v>0</v>
      </c>
      <c r="AK173" s="130" t="str">
        <f t="shared" si="49"/>
        <v/>
      </c>
      <c r="AL173" s="130" t="str">
        <f t="shared" si="55"/>
        <v/>
      </c>
      <c r="AM173" s="119"/>
      <c r="AN173" s="119"/>
      <c r="AO173" s="94" t="str">
        <f t="shared" si="58"/>
        <v/>
      </c>
      <c r="AP173" s="132"/>
      <c r="AQ173" s="133" t="str">
        <f t="shared" si="57"/>
        <v/>
      </c>
      <c r="AR173" s="249"/>
      <c r="AT173" s="248" t="s">
        <v>54</v>
      </c>
      <c r="AU173" s="136" t="str">
        <f t="shared" si="56"/>
        <v/>
      </c>
      <c r="AV173" s="119"/>
      <c r="AW173" s="119"/>
      <c r="AX173" s="119"/>
    </row>
    <row r="174" spans="3:50" ht="25.5" customHeight="1" x14ac:dyDescent="0.55000000000000004">
      <c r="C174" s="182">
        <v>168</v>
      </c>
      <c r="D174" s="365"/>
      <c r="E174" s="366"/>
      <c r="F174" s="364"/>
      <c r="G174" s="371"/>
      <c r="H174" s="370"/>
      <c r="I174" s="114">
        <f t="shared" si="40"/>
        <v>0</v>
      </c>
      <c r="J174" s="114"/>
      <c r="K174" s="172" t="str">
        <f t="shared" si="41"/>
        <v/>
      </c>
      <c r="L174" s="173" t="str">
        <f t="shared" si="42"/>
        <v/>
      </c>
      <c r="M174" s="248" t="s">
        <v>53</v>
      </c>
      <c r="O174" s="174" t="str">
        <f t="shared" si="43"/>
        <v/>
      </c>
      <c r="P174" s="174" t="str">
        <f t="shared" si="50"/>
        <v/>
      </c>
      <c r="Q174" s="171" t="str">
        <f t="shared" si="51"/>
        <v/>
      </c>
      <c r="R174" s="248" t="s">
        <v>53</v>
      </c>
      <c r="U174" s="134" t="str">
        <f t="shared" si="52"/>
        <v/>
      </c>
      <c r="V174" s="248" t="s">
        <v>53</v>
      </c>
      <c r="W174" s="29"/>
      <c r="X174" s="29"/>
      <c r="Y174" s="29"/>
      <c r="Z174" s="29"/>
      <c r="AA174" s="129">
        <f t="shared" si="44"/>
        <v>0</v>
      </c>
      <c r="AB174" s="129">
        <f t="shared" si="45"/>
        <v>0</v>
      </c>
      <c r="AC174" s="129">
        <f t="shared" si="46"/>
        <v>0</v>
      </c>
      <c r="AD174" s="129">
        <f t="shared" si="47"/>
        <v>0</v>
      </c>
      <c r="AE174" s="189"/>
      <c r="AF174" s="189"/>
      <c r="AG174" s="135">
        <f t="shared" si="53"/>
        <v>0</v>
      </c>
      <c r="AH174" s="129"/>
      <c r="AI174" s="135">
        <f t="shared" si="54"/>
        <v>0</v>
      </c>
      <c r="AJ174" s="130">
        <f t="shared" si="48"/>
        <v>0</v>
      </c>
      <c r="AK174" s="130" t="str">
        <f t="shared" si="49"/>
        <v/>
      </c>
      <c r="AL174" s="130" t="str">
        <f t="shared" si="55"/>
        <v/>
      </c>
      <c r="AM174" s="119"/>
      <c r="AN174" s="119"/>
      <c r="AO174" s="94" t="str">
        <f t="shared" si="58"/>
        <v/>
      </c>
      <c r="AP174" s="132"/>
      <c r="AQ174" s="133" t="str">
        <f t="shared" si="57"/>
        <v/>
      </c>
      <c r="AR174" s="249"/>
      <c r="AT174" s="248" t="s">
        <v>54</v>
      </c>
      <c r="AU174" s="136" t="str">
        <f t="shared" si="56"/>
        <v/>
      </c>
      <c r="AV174" s="119"/>
      <c r="AW174" s="119"/>
      <c r="AX174" s="119"/>
    </row>
    <row r="175" spans="3:50" ht="25.5" customHeight="1" x14ac:dyDescent="0.55000000000000004">
      <c r="C175" s="182">
        <v>169</v>
      </c>
      <c r="D175" s="365"/>
      <c r="E175" s="366"/>
      <c r="F175" s="364"/>
      <c r="G175" s="371"/>
      <c r="H175" s="370"/>
      <c r="I175" s="114">
        <f t="shared" si="40"/>
        <v>0</v>
      </c>
      <c r="J175" s="114"/>
      <c r="K175" s="172" t="str">
        <f t="shared" si="41"/>
        <v/>
      </c>
      <c r="L175" s="173" t="str">
        <f t="shared" si="42"/>
        <v/>
      </c>
      <c r="M175" s="248" t="s">
        <v>53</v>
      </c>
      <c r="O175" s="174" t="str">
        <f t="shared" si="43"/>
        <v/>
      </c>
      <c r="P175" s="174" t="str">
        <f t="shared" si="50"/>
        <v/>
      </c>
      <c r="Q175" s="171" t="str">
        <f t="shared" si="51"/>
        <v/>
      </c>
      <c r="R175" s="248" t="s">
        <v>53</v>
      </c>
      <c r="U175" s="134" t="str">
        <f t="shared" si="52"/>
        <v/>
      </c>
      <c r="V175" s="248" t="s">
        <v>53</v>
      </c>
      <c r="W175" s="29"/>
      <c r="X175" s="29"/>
      <c r="Y175" s="29"/>
      <c r="Z175" s="29"/>
      <c r="AA175" s="129">
        <f t="shared" si="44"/>
        <v>0</v>
      </c>
      <c r="AB175" s="129">
        <f t="shared" si="45"/>
        <v>0</v>
      </c>
      <c r="AC175" s="129">
        <f t="shared" si="46"/>
        <v>0</v>
      </c>
      <c r="AD175" s="129">
        <f t="shared" si="47"/>
        <v>0</v>
      </c>
      <c r="AE175" s="189"/>
      <c r="AF175" s="189"/>
      <c r="AG175" s="135">
        <f t="shared" si="53"/>
        <v>0</v>
      </c>
      <c r="AH175" s="129"/>
      <c r="AI175" s="135">
        <f t="shared" si="54"/>
        <v>0</v>
      </c>
      <c r="AJ175" s="130">
        <f t="shared" si="48"/>
        <v>0</v>
      </c>
      <c r="AK175" s="130" t="str">
        <f t="shared" si="49"/>
        <v/>
      </c>
      <c r="AL175" s="130" t="str">
        <f t="shared" si="55"/>
        <v/>
      </c>
      <c r="AM175" s="119"/>
      <c r="AN175" s="119"/>
      <c r="AO175" s="94" t="str">
        <f t="shared" si="58"/>
        <v/>
      </c>
      <c r="AP175" s="132"/>
      <c r="AQ175" s="133" t="str">
        <f t="shared" si="57"/>
        <v/>
      </c>
      <c r="AR175" s="249"/>
      <c r="AT175" s="248" t="s">
        <v>54</v>
      </c>
      <c r="AU175" s="136" t="str">
        <f t="shared" si="56"/>
        <v/>
      </c>
      <c r="AV175" s="119"/>
      <c r="AW175" s="119"/>
      <c r="AX175" s="119"/>
    </row>
    <row r="176" spans="3:50" ht="25.5" customHeight="1" x14ac:dyDescent="0.55000000000000004">
      <c r="C176" s="182">
        <v>170</v>
      </c>
      <c r="D176" s="365"/>
      <c r="E176" s="366"/>
      <c r="F176" s="364"/>
      <c r="G176" s="371"/>
      <c r="H176" s="370"/>
      <c r="I176" s="114">
        <f t="shared" si="40"/>
        <v>0</v>
      </c>
      <c r="J176" s="114"/>
      <c r="K176" s="172" t="str">
        <f t="shared" si="41"/>
        <v/>
      </c>
      <c r="L176" s="173" t="str">
        <f t="shared" si="42"/>
        <v/>
      </c>
      <c r="M176" s="248" t="s">
        <v>53</v>
      </c>
      <c r="O176" s="174" t="str">
        <f t="shared" si="43"/>
        <v/>
      </c>
      <c r="P176" s="174" t="str">
        <f t="shared" si="50"/>
        <v/>
      </c>
      <c r="Q176" s="171" t="str">
        <f t="shared" si="51"/>
        <v/>
      </c>
      <c r="R176" s="248" t="s">
        <v>53</v>
      </c>
      <c r="U176" s="134" t="str">
        <f t="shared" si="52"/>
        <v/>
      </c>
      <c r="V176" s="248" t="s">
        <v>53</v>
      </c>
      <c r="W176" s="29"/>
      <c r="X176" s="29"/>
      <c r="Y176" s="29"/>
      <c r="Z176" s="29"/>
      <c r="AA176" s="129">
        <f t="shared" si="44"/>
        <v>0</v>
      </c>
      <c r="AB176" s="129">
        <f t="shared" si="45"/>
        <v>0</v>
      </c>
      <c r="AC176" s="129">
        <f t="shared" si="46"/>
        <v>0</v>
      </c>
      <c r="AD176" s="129">
        <f t="shared" si="47"/>
        <v>0</v>
      </c>
      <c r="AE176" s="189"/>
      <c r="AF176" s="189"/>
      <c r="AG176" s="135">
        <f t="shared" si="53"/>
        <v>0</v>
      </c>
      <c r="AH176" s="129"/>
      <c r="AI176" s="135">
        <f t="shared" si="54"/>
        <v>0</v>
      </c>
      <c r="AJ176" s="130">
        <f t="shared" si="48"/>
        <v>0</v>
      </c>
      <c r="AK176" s="130" t="str">
        <f t="shared" si="49"/>
        <v/>
      </c>
      <c r="AL176" s="130" t="str">
        <f t="shared" si="55"/>
        <v/>
      </c>
      <c r="AM176" s="119"/>
      <c r="AN176" s="119"/>
      <c r="AO176" s="94" t="str">
        <f t="shared" si="58"/>
        <v/>
      </c>
      <c r="AP176" s="132"/>
      <c r="AQ176" s="133" t="str">
        <f t="shared" si="57"/>
        <v/>
      </c>
      <c r="AR176" s="249"/>
      <c r="AT176" s="248" t="s">
        <v>54</v>
      </c>
      <c r="AU176" s="136" t="str">
        <f t="shared" si="56"/>
        <v/>
      </c>
      <c r="AV176" s="119"/>
      <c r="AW176" s="119"/>
      <c r="AX176" s="119"/>
    </row>
    <row r="177" spans="3:50" ht="25.5" customHeight="1" x14ac:dyDescent="0.55000000000000004">
      <c r="C177" s="182">
        <v>171</v>
      </c>
      <c r="D177" s="365"/>
      <c r="E177" s="366"/>
      <c r="F177" s="364"/>
      <c r="G177" s="371"/>
      <c r="H177" s="370"/>
      <c r="I177" s="114">
        <f t="shared" si="40"/>
        <v>0</v>
      </c>
      <c r="J177" s="114"/>
      <c r="K177" s="172" t="str">
        <f t="shared" si="41"/>
        <v/>
      </c>
      <c r="L177" s="173" t="str">
        <f t="shared" si="42"/>
        <v/>
      </c>
      <c r="M177" s="248" t="s">
        <v>53</v>
      </c>
      <c r="O177" s="174" t="str">
        <f t="shared" si="43"/>
        <v/>
      </c>
      <c r="P177" s="174" t="str">
        <f t="shared" si="50"/>
        <v/>
      </c>
      <c r="Q177" s="171" t="str">
        <f t="shared" si="51"/>
        <v/>
      </c>
      <c r="R177" s="248" t="s">
        <v>53</v>
      </c>
      <c r="U177" s="134" t="str">
        <f t="shared" si="52"/>
        <v/>
      </c>
      <c r="V177" s="248" t="s">
        <v>53</v>
      </c>
      <c r="W177" s="29"/>
      <c r="X177" s="29"/>
      <c r="Y177" s="29"/>
      <c r="Z177" s="29"/>
      <c r="AA177" s="129">
        <f t="shared" si="44"/>
        <v>0</v>
      </c>
      <c r="AB177" s="129">
        <f t="shared" si="45"/>
        <v>0</v>
      </c>
      <c r="AC177" s="129">
        <f t="shared" si="46"/>
        <v>0</v>
      </c>
      <c r="AD177" s="129">
        <f t="shared" si="47"/>
        <v>0</v>
      </c>
      <c r="AE177" s="189"/>
      <c r="AF177" s="189"/>
      <c r="AG177" s="135">
        <f t="shared" si="53"/>
        <v>0</v>
      </c>
      <c r="AH177" s="129"/>
      <c r="AI177" s="135">
        <f t="shared" si="54"/>
        <v>0</v>
      </c>
      <c r="AJ177" s="130">
        <f t="shared" si="48"/>
        <v>0</v>
      </c>
      <c r="AK177" s="130" t="str">
        <f t="shared" si="49"/>
        <v/>
      </c>
      <c r="AL177" s="130" t="str">
        <f t="shared" si="55"/>
        <v/>
      </c>
      <c r="AM177" s="119"/>
      <c r="AN177" s="119"/>
      <c r="AO177" s="94" t="str">
        <f t="shared" si="58"/>
        <v/>
      </c>
      <c r="AP177" s="132"/>
      <c r="AQ177" s="133" t="str">
        <f t="shared" si="57"/>
        <v/>
      </c>
      <c r="AR177" s="249"/>
      <c r="AT177" s="248" t="s">
        <v>54</v>
      </c>
      <c r="AU177" s="136" t="str">
        <f t="shared" si="56"/>
        <v/>
      </c>
      <c r="AV177" s="119"/>
      <c r="AW177" s="119"/>
      <c r="AX177" s="119"/>
    </row>
    <row r="178" spans="3:50" ht="25.5" customHeight="1" x14ac:dyDescent="0.55000000000000004">
      <c r="C178" s="182">
        <v>172</v>
      </c>
      <c r="D178" s="365"/>
      <c r="E178" s="366"/>
      <c r="F178" s="364"/>
      <c r="G178" s="371"/>
      <c r="H178" s="370"/>
      <c r="I178" s="114">
        <f t="shared" si="40"/>
        <v>0</v>
      </c>
      <c r="J178" s="114"/>
      <c r="K178" s="172" t="str">
        <f t="shared" si="41"/>
        <v/>
      </c>
      <c r="L178" s="173" t="str">
        <f t="shared" si="42"/>
        <v/>
      </c>
      <c r="M178" s="248" t="s">
        <v>53</v>
      </c>
      <c r="O178" s="174" t="str">
        <f t="shared" si="43"/>
        <v/>
      </c>
      <c r="P178" s="174" t="str">
        <f t="shared" si="50"/>
        <v/>
      </c>
      <c r="Q178" s="171" t="str">
        <f t="shared" si="51"/>
        <v/>
      </c>
      <c r="R178" s="248" t="s">
        <v>53</v>
      </c>
      <c r="U178" s="134" t="str">
        <f t="shared" si="52"/>
        <v/>
      </c>
      <c r="V178" s="248" t="s">
        <v>53</v>
      </c>
      <c r="W178" s="29"/>
      <c r="X178" s="29"/>
      <c r="Y178" s="29"/>
      <c r="Z178" s="29"/>
      <c r="AA178" s="129">
        <f t="shared" si="44"/>
        <v>0</v>
      </c>
      <c r="AB178" s="129">
        <f t="shared" si="45"/>
        <v>0</v>
      </c>
      <c r="AC178" s="129">
        <f t="shared" si="46"/>
        <v>0</v>
      </c>
      <c r="AD178" s="129">
        <f t="shared" si="47"/>
        <v>0</v>
      </c>
      <c r="AE178" s="189"/>
      <c r="AF178" s="189"/>
      <c r="AG178" s="135">
        <f t="shared" si="53"/>
        <v>0</v>
      </c>
      <c r="AH178" s="129"/>
      <c r="AI178" s="135">
        <f t="shared" si="54"/>
        <v>0</v>
      </c>
      <c r="AJ178" s="130">
        <f t="shared" si="48"/>
        <v>0</v>
      </c>
      <c r="AK178" s="130" t="str">
        <f t="shared" si="49"/>
        <v/>
      </c>
      <c r="AL178" s="130" t="str">
        <f t="shared" si="55"/>
        <v/>
      </c>
      <c r="AM178" s="119"/>
      <c r="AN178" s="119"/>
      <c r="AO178" s="94" t="str">
        <f t="shared" si="58"/>
        <v/>
      </c>
      <c r="AP178" s="132"/>
      <c r="AQ178" s="133" t="str">
        <f t="shared" si="57"/>
        <v/>
      </c>
      <c r="AR178" s="249"/>
      <c r="AT178" s="248" t="s">
        <v>54</v>
      </c>
      <c r="AU178" s="136" t="str">
        <f t="shared" si="56"/>
        <v/>
      </c>
      <c r="AV178" s="119"/>
      <c r="AW178" s="119"/>
      <c r="AX178" s="119"/>
    </row>
    <row r="179" spans="3:50" ht="25.5" customHeight="1" x14ac:dyDescent="0.55000000000000004">
      <c r="C179" s="182">
        <v>173</v>
      </c>
      <c r="D179" s="365"/>
      <c r="E179" s="366"/>
      <c r="F179" s="364"/>
      <c r="G179" s="371"/>
      <c r="H179" s="370"/>
      <c r="I179" s="114">
        <f t="shared" si="40"/>
        <v>0</v>
      </c>
      <c r="J179" s="114"/>
      <c r="K179" s="172" t="str">
        <f t="shared" si="41"/>
        <v/>
      </c>
      <c r="L179" s="173" t="str">
        <f t="shared" si="42"/>
        <v/>
      </c>
      <c r="M179" s="248" t="s">
        <v>53</v>
      </c>
      <c r="O179" s="174" t="str">
        <f t="shared" si="43"/>
        <v/>
      </c>
      <c r="P179" s="174" t="str">
        <f t="shared" si="50"/>
        <v/>
      </c>
      <c r="Q179" s="171" t="str">
        <f t="shared" si="51"/>
        <v/>
      </c>
      <c r="R179" s="248" t="s">
        <v>53</v>
      </c>
      <c r="U179" s="134" t="str">
        <f t="shared" si="52"/>
        <v/>
      </c>
      <c r="V179" s="248" t="s">
        <v>53</v>
      </c>
      <c r="W179" s="29"/>
      <c r="X179" s="29"/>
      <c r="Y179" s="29"/>
      <c r="Z179" s="29"/>
      <c r="AA179" s="129">
        <f t="shared" si="44"/>
        <v>0</v>
      </c>
      <c r="AB179" s="129">
        <f t="shared" si="45"/>
        <v>0</v>
      </c>
      <c r="AC179" s="129">
        <f t="shared" si="46"/>
        <v>0</v>
      </c>
      <c r="AD179" s="129">
        <f t="shared" si="47"/>
        <v>0</v>
      </c>
      <c r="AE179" s="189"/>
      <c r="AF179" s="189"/>
      <c r="AG179" s="135">
        <f t="shared" si="53"/>
        <v>0</v>
      </c>
      <c r="AH179" s="129"/>
      <c r="AI179" s="135">
        <f t="shared" si="54"/>
        <v>0</v>
      </c>
      <c r="AJ179" s="130">
        <f t="shared" si="48"/>
        <v>0</v>
      </c>
      <c r="AK179" s="130" t="str">
        <f t="shared" si="49"/>
        <v/>
      </c>
      <c r="AL179" s="130" t="str">
        <f t="shared" si="55"/>
        <v/>
      </c>
      <c r="AM179" s="119"/>
      <c r="AN179" s="119"/>
      <c r="AO179" s="94" t="str">
        <f t="shared" si="58"/>
        <v/>
      </c>
      <c r="AP179" s="132"/>
      <c r="AQ179" s="133" t="str">
        <f t="shared" si="57"/>
        <v/>
      </c>
      <c r="AR179" s="249"/>
      <c r="AT179" s="248" t="s">
        <v>54</v>
      </c>
      <c r="AU179" s="136" t="str">
        <f t="shared" si="56"/>
        <v/>
      </c>
      <c r="AV179" s="119"/>
      <c r="AW179" s="119"/>
      <c r="AX179" s="119"/>
    </row>
    <row r="180" spans="3:50" ht="25.5" customHeight="1" x14ac:dyDescent="0.55000000000000004">
      <c r="C180" s="182">
        <v>174</v>
      </c>
      <c r="D180" s="365"/>
      <c r="E180" s="366"/>
      <c r="F180" s="364"/>
      <c r="G180" s="371"/>
      <c r="H180" s="370"/>
      <c r="I180" s="114">
        <f t="shared" si="40"/>
        <v>0</v>
      </c>
      <c r="J180" s="114"/>
      <c r="K180" s="172" t="str">
        <f t="shared" si="41"/>
        <v/>
      </c>
      <c r="L180" s="173" t="str">
        <f t="shared" si="42"/>
        <v/>
      </c>
      <c r="M180" s="248" t="s">
        <v>53</v>
      </c>
      <c r="O180" s="174" t="str">
        <f t="shared" si="43"/>
        <v/>
      </c>
      <c r="P180" s="174" t="str">
        <f t="shared" si="50"/>
        <v/>
      </c>
      <c r="Q180" s="171" t="str">
        <f t="shared" si="51"/>
        <v/>
      </c>
      <c r="R180" s="248" t="s">
        <v>53</v>
      </c>
      <c r="U180" s="134" t="str">
        <f t="shared" si="52"/>
        <v/>
      </c>
      <c r="V180" s="248" t="s">
        <v>53</v>
      </c>
      <c r="W180" s="29"/>
      <c r="X180" s="29"/>
      <c r="Y180" s="29"/>
      <c r="Z180" s="29"/>
      <c r="AA180" s="129">
        <f t="shared" si="44"/>
        <v>0</v>
      </c>
      <c r="AB180" s="129">
        <f t="shared" si="45"/>
        <v>0</v>
      </c>
      <c r="AC180" s="129">
        <f t="shared" si="46"/>
        <v>0</v>
      </c>
      <c r="AD180" s="129">
        <f t="shared" si="47"/>
        <v>0</v>
      </c>
      <c r="AE180" s="189"/>
      <c r="AF180" s="189"/>
      <c r="AG180" s="135">
        <f t="shared" si="53"/>
        <v>0</v>
      </c>
      <c r="AH180" s="129"/>
      <c r="AI180" s="135">
        <f t="shared" si="54"/>
        <v>0</v>
      </c>
      <c r="AJ180" s="130">
        <f t="shared" si="48"/>
        <v>0</v>
      </c>
      <c r="AK180" s="130" t="str">
        <f t="shared" si="49"/>
        <v/>
      </c>
      <c r="AL180" s="130" t="str">
        <f t="shared" si="55"/>
        <v/>
      </c>
      <c r="AM180" s="119"/>
      <c r="AN180" s="119"/>
      <c r="AO180" s="94" t="str">
        <f t="shared" si="58"/>
        <v/>
      </c>
      <c r="AP180" s="132"/>
      <c r="AQ180" s="133" t="str">
        <f t="shared" si="57"/>
        <v/>
      </c>
      <c r="AR180" s="249"/>
      <c r="AT180" s="248" t="s">
        <v>54</v>
      </c>
      <c r="AU180" s="136" t="str">
        <f t="shared" si="56"/>
        <v/>
      </c>
      <c r="AV180" s="119"/>
      <c r="AW180" s="119"/>
      <c r="AX180" s="119"/>
    </row>
    <row r="181" spans="3:50" ht="25.5" customHeight="1" x14ac:dyDescent="0.55000000000000004">
      <c r="C181" s="182">
        <v>175</v>
      </c>
      <c r="D181" s="365"/>
      <c r="E181" s="366"/>
      <c r="F181" s="364"/>
      <c r="G181" s="371"/>
      <c r="H181" s="370"/>
      <c r="I181" s="114">
        <f t="shared" si="40"/>
        <v>0</v>
      </c>
      <c r="J181" s="114"/>
      <c r="K181" s="172" t="str">
        <f t="shared" si="41"/>
        <v/>
      </c>
      <c r="L181" s="173" t="str">
        <f t="shared" si="42"/>
        <v/>
      </c>
      <c r="M181" s="248" t="s">
        <v>53</v>
      </c>
      <c r="O181" s="174" t="str">
        <f t="shared" si="43"/>
        <v/>
      </c>
      <c r="P181" s="174" t="str">
        <f t="shared" si="50"/>
        <v/>
      </c>
      <c r="Q181" s="171" t="str">
        <f t="shared" si="51"/>
        <v/>
      </c>
      <c r="R181" s="248" t="s">
        <v>53</v>
      </c>
      <c r="U181" s="134" t="str">
        <f t="shared" si="52"/>
        <v/>
      </c>
      <c r="V181" s="248" t="s">
        <v>53</v>
      </c>
      <c r="W181" s="29"/>
      <c r="X181" s="29"/>
      <c r="Y181" s="29"/>
      <c r="Z181" s="29"/>
      <c r="AA181" s="129">
        <f t="shared" si="44"/>
        <v>0</v>
      </c>
      <c r="AB181" s="129">
        <f t="shared" si="45"/>
        <v>0</v>
      </c>
      <c r="AC181" s="129">
        <f t="shared" si="46"/>
        <v>0</v>
      </c>
      <c r="AD181" s="129">
        <f t="shared" si="47"/>
        <v>0</v>
      </c>
      <c r="AE181" s="189"/>
      <c r="AF181" s="189"/>
      <c r="AG181" s="135">
        <f t="shared" si="53"/>
        <v>0</v>
      </c>
      <c r="AH181" s="129"/>
      <c r="AI181" s="135">
        <f t="shared" si="54"/>
        <v>0</v>
      </c>
      <c r="AJ181" s="130">
        <f t="shared" si="48"/>
        <v>0</v>
      </c>
      <c r="AK181" s="130" t="str">
        <f t="shared" si="49"/>
        <v/>
      </c>
      <c r="AL181" s="130" t="str">
        <f t="shared" si="55"/>
        <v/>
      </c>
      <c r="AM181" s="119"/>
      <c r="AN181" s="119"/>
      <c r="AO181" s="94" t="str">
        <f t="shared" si="58"/>
        <v/>
      </c>
      <c r="AP181" s="132"/>
      <c r="AQ181" s="133" t="str">
        <f t="shared" si="57"/>
        <v/>
      </c>
      <c r="AR181" s="249"/>
      <c r="AT181" s="248" t="s">
        <v>54</v>
      </c>
      <c r="AU181" s="136" t="str">
        <f t="shared" si="56"/>
        <v/>
      </c>
      <c r="AV181" s="119"/>
      <c r="AW181" s="119"/>
      <c r="AX181" s="119"/>
    </row>
    <row r="182" spans="3:50" ht="25.5" customHeight="1" x14ac:dyDescent="0.55000000000000004">
      <c r="C182" s="182">
        <v>176</v>
      </c>
      <c r="D182" s="365"/>
      <c r="E182" s="366"/>
      <c r="F182" s="364"/>
      <c r="G182" s="371"/>
      <c r="H182" s="370"/>
      <c r="I182" s="114">
        <f t="shared" si="40"/>
        <v>0</v>
      </c>
      <c r="J182" s="114"/>
      <c r="K182" s="172" t="str">
        <f t="shared" si="41"/>
        <v/>
      </c>
      <c r="L182" s="173" t="str">
        <f t="shared" si="42"/>
        <v/>
      </c>
      <c r="M182" s="248" t="s">
        <v>53</v>
      </c>
      <c r="O182" s="174" t="str">
        <f t="shared" si="43"/>
        <v/>
      </c>
      <c r="P182" s="174" t="str">
        <f t="shared" si="50"/>
        <v/>
      </c>
      <c r="Q182" s="171" t="str">
        <f t="shared" si="51"/>
        <v/>
      </c>
      <c r="R182" s="248" t="s">
        <v>53</v>
      </c>
      <c r="U182" s="134" t="str">
        <f t="shared" si="52"/>
        <v/>
      </c>
      <c r="V182" s="248" t="s">
        <v>53</v>
      </c>
      <c r="W182" s="29"/>
      <c r="X182" s="29"/>
      <c r="Y182" s="29"/>
      <c r="Z182" s="29"/>
      <c r="AA182" s="129">
        <f t="shared" si="44"/>
        <v>0</v>
      </c>
      <c r="AB182" s="129">
        <f t="shared" si="45"/>
        <v>0</v>
      </c>
      <c r="AC182" s="129">
        <f t="shared" si="46"/>
        <v>0</v>
      </c>
      <c r="AD182" s="129">
        <f t="shared" si="47"/>
        <v>0</v>
      </c>
      <c r="AE182" s="189"/>
      <c r="AF182" s="189"/>
      <c r="AG182" s="135">
        <f t="shared" si="53"/>
        <v>0</v>
      </c>
      <c r="AH182" s="129"/>
      <c r="AI182" s="135">
        <f t="shared" si="54"/>
        <v>0</v>
      </c>
      <c r="AJ182" s="130">
        <f t="shared" si="48"/>
        <v>0</v>
      </c>
      <c r="AK182" s="130" t="str">
        <f t="shared" si="49"/>
        <v/>
      </c>
      <c r="AL182" s="130" t="str">
        <f t="shared" si="55"/>
        <v/>
      </c>
      <c r="AM182" s="119"/>
      <c r="AN182" s="119"/>
      <c r="AO182" s="94" t="str">
        <f t="shared" si="58"/>
        <v/>
      </c>
      <c r="AP182" s="132"/>
      <c r="AQ182" s="133" t="str">
        <f t="shared" si="57"/>
        <v/>
      </c>
      <c r="AR182" s="249"/>
      <c r="AT182" s="248" t="s">
        <v>54</v>
      </c>
      <c r="AU182" s="136" t="str">
        <f t="shared" si="56"/>
        <v/>
      </c>
      <c r="AV182" s="119"/>
      <c r="AW182" s="119"/>
      <c r="AX182" s="119"/>
    </row>
    <row r="183" spans="3:50" ht="25.5" customHeight="1" x14ac:dyDescent="0.55000000000000004">
      <c r="C183" s="182">
        <v>177</v>
      </c>
      <c r="D183" s="365"/>
      <c r="E183" s="366"/>
      <c r="F183" s="364"/>
      <c r="G183" s="371"/>
      <c r="H183" s="370"/>
      <c r="I183" s="114">
        <f t="shared" si="40"/>
        <v>0</v>
      </c>
      <c r="J183" s="114"/>
      <c r="K183" s="172" t="str">
        <f t="shared" si="41"/>
        <v/>
      </c>
      <c r="L183" s="173" t="str">
        <f t="shared" si="42"/>
        <v/>
      </c>
      <c r="M183" s="248" t="s">
        <v>53</v>
      </c>
      <c r="O183" s="174" t="str">
        <f t="shared" si="43"/>
        <v/>
      </c>
      <c r="P183" s="174" t="str">
        <f t="shared" si="50"/>
        <v/>
      </c>
      <c r="Q183" s="171" t="str">
        <f t="shared" si="51"/>
        <v/>
      </c>
      <c r="R183" s="248" t="s">
        <v>53</v>
      </c>
      <c r="U183" s="134" t="str">
        <f t="shared" si="52"/>
        <v/>
      </c>
      <c r="V183" s="248" t="s">
        <v>53</v>
      </c>
      <c r="W183" s="29"/>
      <c r="X183" s="29"/>
      <c r="Y183" s="29"/>
      <c r="Z183" s="29"/>
      <c r="AA183" s="129">
        <f t="shared" si="44"/>
        <v>0</v>
      </c>
      <c r="AB183" s="129">
        <f t="shared" si="45"/>
        <v>0</v>
      </c>
      <c r="AC183" s="129">
        <f t="shared" si="46"/>
        <v>0</v>
      </c>
      <c r="AD183" s="129">
        <f t="shared" si="47"/>
        <v>0</v>
      </c>
      <c r="AE183" s="189"/>
      <c r="AF183" s="189"/>
      <c r="AG183" s="135">
        <f t="shared" si="53"/>
        <v>0</v>
      </c>
      <c r="AH183" s="129"/>
      <c r="AI183" s="135">
        <f t="shared" si="54"/>
        <v>0</v>
      </c>
      <c r="AJ183" s="130">
        <f t="shared" si="48"/>
        <v>0</v>
      </c>
      <c r="AK183" s="130" t="str">
        <f t="shared" si="49"/>
        <v/>
      </c>
      <c r="AL183" s="130" t="str">
        <f t="shared" si="55"/>
        <v/>
      </c>
      <c r="AM183" s="119"/>
      <c r="AN183" s="119"/>
      <c r="AO183" s="94" t="str">
        <f t="shared" si="58"/>
        <v/>
      </c>
      <c r="AP183" s="132"/>
      <c r="AQ183" s="133" t="str">
        <f t="shared" si="57"/>
        <v/>
      </c>
      <c r="AR183" s="249"/>
      <c r="AT183" s="248" t="s">
        <v>54</v>
      </c>
      <c r="AU183" s="136" t="str">
        <f t="shared" si="56"/>
        <v/>
      </c>
      <c r="AV183" s="119"/>
      <c r="AW183" s="119"/>
      <c r="AX183" s="119"/>
    </row>
    <row r="184" spans="3:50" ht="25.5" customHeight="1" x14ac:dyDescent="0.55000000000000004">
      <c r="C184" s="182">
        <v>178</v>
      </c>
      <c r="D184" s="365"/>
      <c r="E184" s="366"/>
      <c r="F184" s="364"/>
      <c r="G184" s="371"/>
      <c r="H184" s="370"/>
      <c r="I184" s="114">
        <f t="shared" si="40"/>
        <v>0</v>
      </c>
      <c r="J184" s="114"/>
      <c r="K184" s="172" t="str">
        <f t="shared" si="41"/>
        <v/>
      </c>
      <c r="L184" s="173" t="str">
        <f t="shared" si="42"/>
        <v/>
      </c>
      <c r="M184" s="248" t="s">
        <v>53</v>
      </c>
      <c r="O184" s="174" t="str">
        <f t="shared" si="43"/>
        <v/>
      </c>
      <c r="P184" s="174" t="str">
        <f t="shared" si="50"/>
        <v/>
      </c>
      <c r="Q184" s="171" t="str">
        <f t="shared" si="51"/>
        <v/>
      </c>
      <c r="R184" s="248" t="s">
        <v>53</v>
      </c>
      <c r="U184" s="134" t="str">
        <f t="shared" si="52"/>
        <v/>
      </c>
      <c r="V184" s="248" t="s">
        <v>53</v>
      </c>
      <c r="W184" s="29"/>
      <c r="X184" s="29"/>
      <c r="Y184" s="29"/>
      <c r="Z184" s="29"/>
      <c r="AA184" s="129">
        <f t="shared" si="44"/>
        <v>0</v>
      </c>
      <c r="AB184" s="129">
        <f t="shared" si="45"/>
        <v>0</v>
      </c>
      <c r="AC184" s="129">
        <f t="shared" si="46"/>
        <v>0</v>
      </c>
      <c r="AD184" s="129">
        <f t="shared" si="47"/>
        <v>0</v>
      </c>
      <c r="AE184" s="189"/>
      <c r="AF184" s="189"/>
      <c r="AG184" s="135">
        <f t="shared" si="53"/>
        <v>0</v>
      </c>
      <c r="AH184" s="129"/>
      <c r="AI184" s="135">
        <f t="shared" si="54"/>
        <v>0</v>
      </c>
      <c r="AJ184" s="130">
        <f t="shared" si="48"/>
        <v>0</v>
      </c>
      <c r="AK184" s="130" t="str">
        <f t="shared" si="49"/>
        <v/>
      </c>
      <c r="AL184" s="130" t="str">
        <f t="shared" si="55"/>
        <v/>
      </c>
      <c r="AM184" s="119"/>
      <c r="AN184" s="119"/>
      <c r="AO184" s="94" t="str">
        <f t="shared" si="58"/>
        <v/>
      </c>
      <c r="AP184" s="132"/>
      <c r="AQ184" s="133" t="str">
        <f t="shared" si="57"/>
        <v/>
      </c>
      <c r="AR184" s="249"/>
      <c r="AT184" s="248" t="s">
        <v>54</v>
      </c>
      <c r="AU184" s="136" t="str">
        <f t="shared" si="56"/>
        <v/>
      </c>
      <c r="AV184" s="119"/>
      <c r="AW184" s="119"/>
      <c r="AX184" s="119"/>
    </row>
    <row r="185" spans="3:50" ht="25.5" customHeight="1" x14ac:dyDescent="0.55000000000000004">
      <c r="C185" s="182">
        <v>179</v>
      </c>
      <c r="D185" s="365"/>
      <c r="E185" s="366"/>
      <c r="F185" s="364"/>
      <c r="G185" s="371"/>
      <c r="H185" s="370"/>
      <c r="I185" s="114">
        <f t="shared" si="40"/>
        <v>0</v>
      </c>
      <c r="J185" s="114"/>
      <c r="K185" s="172" t="str">
        <f t="shared" si="41"/>
        <v/>
      </c>
      <c r="L185" s="173" t="str">
        <f t="shared" si="42"/>
        <v/>
      </c>
      <c r="M185" s="248" t="s">
        <v>53</v>
      </c>
      <c r="O185" s="174" t="str">
        <f t="shared" si="43"/>
        <v/>
      </c>
      <c r="P185" s="174" t="str">
        <f t="shared" si="50"/>
        <v/>
      </c>
      <c r="Q185" s="171" t="str">
        <f t="shared" si="51"/>
        <v/>
      </c>
      <c r="R185" s="248" t="s">
        <v>53</v>
      </c>
      <c r="U185" s="134" t="str">
        <f t="shared" si="52"/>
        <v/>
      </c>
      <c r="V185" s="248" t="s">
        <v>53</v>
      </c>
      <c r="W185" s="29"/>
      <c r="X185" s="29"/>
      <c r="Y185" s="29"/>
      <c r="Z185" s="29"/>
      <c r="AA185" s="129">
        <f t="shared" si="44"/>
        <v>0</v>
      </c>
      <c r="AB185" s="129">
        <f t="shared" si="45"/>
        <v>0</v>
      </c>
      <c r="AC185" s="129">
        <f t="shared" si="46"/>
        <v>0</v>
      </c>
      <c r="AD185" s="129">
        <f t="shared" si="47"/>
        <v>0</v>
      </c>
      <c r="AE185" s="189"/>
      <c r="AF185" s="189"/>
      <c r="AG185" s="135">
        <f t="shared" si="53"/>
        <v>0</v>
      </c>
      <c r="AH185" s="129"/>
      <c r="AI185" s="135">
        <f t="shared" si="54"/>
        <v>0</v>
      </c>
      <c r="AJ185" s="130">
        <f t="shared" si="48"/>
        <v>0</v>
      </c>
      <c r="AK185" s="130" t="str">
        <f t="shared" si="49"/>
        <v/>
      </c>
      <c r="AL185" s="130" t="str">
        <f t="shared" si="55"/>
        <v/>
      </c>
      <c r="AM185" s="119"/>
      <c r="AN185" s="119"/>
      <c r="AO185" s="94" t="str">
        <f t="shared" si="58"/>
        <v/>
      </c>
      <c r="AP185" s="132"/>
      <c r="AQ185" s="133" t="str">
        <f t="shared" si="57"/>
        <v/>
      </c>
      <c r="AR185" s="249"/>
      <c r="AT185" s="248" t="s">
        <v>54</v>
      </c>
      <c r="AU185" s="136" t="str">
        <f t="shared" si="56"/>
        <v/>
      </c>
      <c r="AV185" s="119"/>
      <c r="AW185" s="119"/>
      <c r="AX185" s="119"/>
    </row>
    <row r="186" spans="3:50" ht="25.5" customHeight="1" x14ac:dyDescent="0.55000000000000004">
      <c r="C186" s="182">
        <v>180</v>
      </c>
      <c r="D186" s="365"/>
      <c r="E186" s="366"/>
      <c r="F186" s="364"/>
      <c r="G186" s="371"/>
      <c r="H186" s="370"/>
      <c r="I186" s="114">
        <f t="shared" si="40"/>
        <v>0</v>
      </c>
      <c r="J186" s="114"/>
      <c r="K186" s="172" t="str">
        <f t="shared" si="41"/>
        <v/>
      </c>
      <c r="L186" s="173" t="str">
        <f t="shared" si="42"/>
        <v/>
      </c>
      <c r="M186" s="248" t="s">
        <v>53</v>
      </c>
      <c r="O186" s="174" t="str">
        <f t="shared" si="43"/>
        <v/>
      </c>
      <c r="P186" s="174" t="str">
        <f t="shared" si="50"/>
        <v/>
      </c>
      <c r="Q186" s="171" t="str">
        <f t="shared" si="51"/>
        <v/>
      </c>
      <c r="R186" s="248" t="s">
        <v>53</v>
      </c>
      <c r="U186" s="134" t="str">
        <f t="shared" si="52"/>
        <v/>
      </c>
      <c r="V186" s="248" t="s">
        <v>53</v>
      </c>
      <c r="W186" s="29"/>
      <c r="X186" s="29"/>
      <c r="Y186" s="29"/>
      <c r="Z186" s="29"/>
      <c r="AA186" s="129">
        <f t="shared" si="44"/>
        <v>0</v>
      </c>
      <c r="AB186" s="129">
        <f t="shared" si="45"/>
        <v>0</v>
      </c>
      <c r="AC186" s="129">
        <f t="shared" si="46"/>
        <v>0</v>
      </c>
      <c r="AD186" s="129">
        <f t="shared" si="47"/>
        <v>0</v>
      </c>
      <c r="AE186" s="189"/>
      <c r="AF186" s="189"/>
      <c r="AG186" s="135">
        <f t="shared" si="53"/>
        <v>0</v>
      </c>
      <c r="AH186" s="129"/>
      <c r="AI186" s="135">
        <f t="shared" si="54"/>
        <v>0</v>
      </c>
      <c r="AJ186" s="130">
        <f t="shared" si="48"/>
        <v>0</v>
      </c>
      <c r="AK186" s="130" t="str">
        <f t="shared" si="49"/>
        <v/>
      </c>
      <c r="AL186" s="130" t="str">
        <f t="shared" si="55"/>
        <v/>
      </c>
      <c r="AM186" s="119"/>
      <c r="AN186" s="119"/>
      <c r="AO186" s="94" t="str">
        <f t="shared" si="58"/>
        <v/>
      </c>
      <c r="AP186" s="132"/>
      <c r="AQ186" s="133" t="str">
        <f t="shared" si="57"/>
        <v/>
      </c>
      <c r="AR186" s="249"/>
      <c r="AT186" s="248" t="s">
        <v>54</v>
      </c>
      <c r="AU186" s="136" t="str">
        <f t="shared" si="56"/>
        <v/>
      </c>
      <c r="AV186" s="119"/>
      <c r="AW186" s="119"/>
      <c r="AX186" s="119"/>
    </row>
    <row r="187" spans="3:50" ht="25.5" customHeight="1" x14ac:dyDescent="0.55000000000000004">
      <c r="C187" s="182">
        <v>181</v>
      </c>
      <c r="D187" s="365"/>
      <c r="E187" s="366"/>
      <c r="F187" s="364"/>
      <c r="G187" s="371"/>
      <c r="H187" s="370"/>
      <c r="I187" s="114">
        <f t="shared" si="40"/>
        <v>0</v>
      </c>
      <c r="J187" s="114"/>
      <c r="K187" s="172" t="str">
        <f t="shared" si="41"/>
        <v/>
      </c>
      <c r="L187" s="173" t="str">
        <f t="shared" si="42"/>
        <v/>
      </c>
      <c r="M187" s="248" t="s">
        <v>53</v>
      </c>
      <c r="O187" s="174" t="str">
        <f t="shared" si="43"/>
        <v/>
      </c>
      <c r="P187" s="174" t="str">
        <f t="shared" si="50"/>
        <v/>
      </c>
      <c r="Q187" s="171" t="str">
        <f t="shared" si="51"/>
        <v/>
      </c>
      <c r="R187" s="248" t="s">
        <v>53</v>
      </c>
      <c r="U187" s="134" t="str">
        <f t="shared" si="52"/>
        <v/>
      </c>
      <c r="V187" s="248" t="s">
        <v>53</v>
      </c>
      <c r="W187" s="29"/>
      <c r="X187" s="29"/>
      <c r="Y187" s="29"/>
      <c r="Z187" s="29"/>
      <c r="AA187" s="129">
        <f t="shared" si="44"/>
        <v>0</v>
      </c>
      <c r="AB187" s="129">
        <f t="shared" si="45"/>
        <v>0</v>
      </c>
      <c r="AC187" s="129">
        <f t="shared" si="46"/>
        <v>0</v>
      </c>
      <c r="AD187" s="129">
        <f t="shared" si="47"/>
        <v>0</v>
      </c>
      <c r="AE187" s="189"/>
      <c r="AF187" s="189"/>
      <c r="AG187" s="135">
        <f t="shared" si="53"/>
        <v>0</v>
      </c>
      <c r="AH187" s="129"/>
      <c r="AI187" s="135">
        <f t="shared" si="54"/>
        <v>0</v>
      </c>
      <c r="AJ187" s="130">
        <f t="shared" si="48"/>
        <v>0</v>
      </c>
      <c r="AK187" s="130" t="str">
        <f t="shared" si="49"/>
        <v/>
      </c>
      <c r="AL187" s="130" t="str">
        <f t="shared" si="55"/>
        <v/>
      </c>
      <c r="AM187" s="119"/>
      <c r="AN187" s="119"/>
      <c r="AO187" s="94" t="str">
        <f t="shared" si="58"/>
        <v/>
      </c>
      <c r="AP187" s="132"/>
      <c r="AQ187" s="133" t="str">
        <f t="shared" si="57"/>
        <v/>
      </c>
      <c r="AR187" s="249"/>
      <c r="AT187" s="248" t="s">
        <v>54</v>
      </c>
      <c r="AU187" s="136" t="str">
        <f t="shared" si="56"/>
        <v/>
      </c>
      <c r="AV187" s="119"/>
      <c r="AW187" s="119"/>
      <c r="AX187" s="119"/>
    </row>
    <row r="188" spans="3:50" ht="25.5" customHeight="1" x14ac:dyDescent="0.55000000000000004">
      <c r="C188" s="182">
        <v>182</v>
      </c>
      <c r="D188" s="365"/>
      <c r="E188" s="366"/>
      <c r="F188" s="364"/>
      <c r="G188" s="371"/>
      <c r="H188" s="370"/>
      <c r="I188" s="114">
        <f t="shared" si="40"/>
        <v>0</v>
      </c>
      <c r="J188" s="114"/>
      <c r="K188" s="172" t="str">
        <f t="shared" si="41"/>
        <v/>
      </c>
      <c r="L188" s="173" t="str">
        <f t="shared" si="42"/>
        <v/>
      </c>
      <c r="M188" s="248" t="s">
        <v>53</v>
      </c>
      <c r="O188" s="174" t="str">
        <f t="shared" si="43"/>
        <v/>
      </c>
      <c r="P188" s="174" t="str">
        <f t="shared" si="50"/>
        <v/>
      </c>
      <c r="Q188" s="171" t="str">
        <f t="shared" si="51"/>
        <v/>
      </c>
      <c r="R188" s="248" t="s">
        <v>53</v>
      </c>
      <c r="U188" s="134" t="str">
        <f t="shared" si="52"/>
        <v/>
      </c>
      <c r="V188" s="248" t="s">
        <v>53</v>
      </c>
      <c r="W188" s="29"/>
      <c r="X188" s="29"/>
      <c r="Y188" s="29"/>
      <c r="Z188" s="29"/>
      <c r="AA188" s="129">
        <f t="shared" si="44"/>
        <v>0</v>
      </c>
      <c r="AB188" s="129">
        <f t="shared" si="45"/>
        <v>0</v>
      </c>
      <c r="AC188" s="129">
        <f t="shared" si="46"/>
        <v>0</v>
      </c>
      <c r="AD188" s="129">
        <f t="shared" si="47"/>
        <v>0</v>
      </c>
      <c r="AE188" s="189"/>
      <c r="AF188" s="189"/>
      <c r="AG188" s="135">
        <f t="shared" si="53"/>
        <v>0</v>
      </c>
      <c r="AH188" s="129"/>
      <c r="AI188" s="135">
        <f t="shared" si="54"/>
        <v>0</v>
      </c>
      <c r="AJ188" s="130">
        <f t="shared" si="48"/>
        <v>0</v>
      </c>
      <c r="AK188" s="130" t="str">
        <f t="shared" si="49"/>
        <v/>
      </c>
      <c r="AL188" s="130" t="str">
        <f t="shared" si="55"/>
        <v/>
      </c>
      <c r="AM188" s="119"/>
      <c r="AN188" s="119"/>
      <c r="AO188" s="94" t="str">
        <f t="shared" si="58"/>
        <v/>
      </c>
      <c r="AP188" s="132"/>
      <c r="AQ188" s="133" t="str">
        <f t="shared" si="57"/>
        <v/>
      </c>
      <c r="AR188" s="249"/>
      <c r="AT188" s="248" t="s">
        <v>54</v>
      </c>
      <c r="AU188" s="136" t="str">
        <f t="shared" si="56"/>
        <v/>
      </c>
      <c r="AV188" s="119"/>
      <c r="AW188" s="119"/>
      <c r="AX188" s="119"/>
    </row>
    <row r="189" spans="3:50" ht="25.5" customHeight="1" x14ac:dyDescent="0.55000000000000004">
      <c r="C189" s="182">
        <v>183</v>
      </c>
      <c r="D189" s="365"/>
      <c r="E189" s="366"/>
      <c r="F189" s="364"/>
      <c r="G189" s="371"/>
      <c r="H189" s="370"/>
      <c r="I189" s="114">
        <f t="shared" si="40"/>
        <v>0</v>
      </c>
      <c r="J189" s="114"/>
      <c r="K189" s="172" t="str">
        <f t="shared" si="41"/>
        <v/>
      </c>
      <c r="L189" s="173" t="str">
        <f t="shared" si="42"/>
        <v/>
      </c>
      <c r="M189" s="248" t="s">
        <v>53</v>
      </c>
      <c r="O189" s="174" t="str">
        <f t="shared" si="43"/>
        <v/>
      </c>
      <c r="P189" s="174" t="str">
        <f t="shared" si="50"/>
        <v/>
      </c>
      <c r="Q189" s="171" t="str">
        <f t="shared" si="51"/>
        <v/>
      </c>
      <c r="R189" s="248" t="s">
        <v>53</v>
      </c>
      <c r="U189" s="134" t="str">
        <f t="shared" si="52"/>
        <v/>
      </c>
      <c r="V189" s="248" t="s">
        <v>53</v>
      </c>
      <c r="W189" s="29"/>
      <c r="X189" s="29"/>
      <c r="Y189" s="29"/>
      <c r="Z189" s="29"/>
      <c r="AA189" s="129">
        <f t="shared" si="44"/>
        <v>0</v>
      </c>
      <c r="AB189" s="129">
        <f t="shared" si="45"/>
        <v>0</v>
      </c>
      <c r="AC189" s="129">
        <f t="shared" si="46"/>
        <v>0</v>
      </c>
      <c r="AD189" s="129">
        <f t="shared" si="47"/>
        <v>0</v>
      </c>
      <c r="AE189" s="189"/>
      <c r="AF189" s="189"/>
      <c r="AG189" s="135">
        <f t="shared" si="53"/>
        <v>0</v>
      </c>
      <c r="AH189" s="129"/>
      <c r="AI189" s="135">
        <f t="shared" si="54"/>
        <v>0</v>
      </c>
      <c r="AJ189" s="130">
        <f t="shared" si="48"/>
        <v>0</v>
      </c>
      <c r="AK189" s="130" t="str">
        <f t="shared" si="49"/>
        <v/>
      </c>
      <c r="AL189" s="130" t="str">
        <f t="shared" si="55"/>
        <v/>
      </c>
      <c r="AM189" s="119"/>
      <c r="AN189" s="119"/>
      <c r="AO189" s="94" t="str">
        <f t="shared" si="58"/>
        <v/>
      </c>
      <c r="AP189" s="132"/>
      <c r="AQ189" s="133" t="str">
        <f t="shared" si="57"/>
        <v/>
      </c>
      <c r="AR189" s="249"/>
      <c r="AT189" s="248" t="s">
        <v>54</v>
      </c>
      <c r="AU189" s="136" t="str">
        <f t="shared" si="56"/>
        <v/>
      </c>
      <c r="AV189" s="119"/>
      <c r="AW189" s="119"/>
      <c r="AX189" s="119"/>
    </row>
    <row r="190" spans="3:50" ht="25.5" customHeight="1" x14ac:dyDescent="0.55000000000000004">
      <c r="C190" s="182">
        <v>184</v>
      </c>
      <c r="D190" s="365"/>
      <c r="E190" s="366"/>
      <c r="F190" s="364"/>
      <c r="G190" s="371"/>
      <c r="H190" s="370"/>
      <c r="I190" s="114">
        <f t="shared" si="40"/>
        <v>0</v>
      </c>
      <c r="J190" s="114"/>
      <c r="K190" s="172" t="str">
        <f t="shared" si="41"/>
        <v/>
      </c>
      <c r="L190" s="173" t="str">
        <f t="shared" si="42"/>
        <v/>
      </c>
      <c r="M190" s="248" t="s">
        <v>53</v>
      </c>
      <c r="O190" s="174" t="str">
        <f t="shared" si="43"/>
        <v/>
      </c>
      <c r="P190" s="174" t="str">
        <f t="shared" si="50"/>
        <v/>
      </c>
      <c r="Q190" s="171" t="str">
        <f t="shared" si="51"/>
        <v/>
      </c>
      <c r="R190" s="248" t="s">
        <v>53</v>
      </c>
      <c r="U190" s="134" t="str">
        <f t="shared" si="52"/>
        <v/>
      </c>
      <c r="V190" s="248" t="s">
        <v>53</v>
      </c>
      <c r="W190" s="29"/>
      <c r="X190" s="29"/>
      <c r="Y190" s="29"/>
      <c r="Z190" s="29"/>
      <c r="AA190" s="129">
        <f t="shared" si="44"/>
        <v>0</v>
      </c>
      <c r="AB190" s="129">
        <f t="shared" si="45"/>
        <v>0</v>
      </c>
      <c r="AC190" s="129">
        <f t="shared" si="46"/>
        <v>0</v>
      </c>
      <c r="AD190" s="129">
        <f t="shared" si="47"/>
        <v>0</v>
      </c>
      <c r="AE190" s="189"/>
      <c r="AF190" s="189"/>
      <c r="AG190" s="135">
        <f t="shared" si="53"/>
        <v>0</v>
      </c>
      <c r="AH190" s="129"/>
      <c r="AI190" s="135">
        <f t="shared" si="54"/>
        <v>0</v>
      </c>
      <c r="AJ190" s="130">
        <f t="shared" si="48"/>
        <v>0</v>
      </c>
      <c r="AK190" s="130" t="str">
        <f t="shared" si="49"/>
        <v/>
      </c>
      <c r="AL190" s="130" t="str">
        <f t="shared" si="55"/>
        <v/>
      </c>
      <c r="AM190" s="119"/>
      <c r="AN190" s="119"/>
      <c r="AO190" s="94" t="str">
        <f t="shared" si="58"/>
        <v/>
      </c>
      <c r="AP190" s="132"/>
      <c r="AQ190" s="133" t="str">
        <f t="shared" si="57"/>
        <v/>
      </c>
      <c r="AR190" s="249"/>
      <c r="AT190" s="248" t="s">
        <v>54</v>
      </c>
      <c r="AU190" s="136" t="str">
        <f t="shared" si="56"/>
        <v/>
      </c>
      <c r="AV190" s="119"/>
      <c r="AW190" s="119"/>
      <c r="AX190" s="119"/>
    </row>
    <row r="191" spans="3:50" ht="25.5" customHeight="1" x14ac:dyDescent="0.55000000000000004">
      <c r="C191" s="182">
        <v>185</v>
      </c>
      <c r="D191" s="365"/>
      <c r="E191" s="366"/>
      <c r="F191" s="364"/>
      <c r="G191" s="371"/>
      <c r="H191" s="370"/>
      <c r="I191" s="114">
        <f t="shared" si="40"/>
        <v>0</v>
      </c>
      <c r="J191" s="114"/>
      <c r="K191" s="172" t="str">
        <f t="shared" si="41"/>
        <v/>
      </c>
      <c r="L191" s="173" t="str">
        <f t="shared" si="42"/>
        <v/>
      </c>
      <c r="M191" s="248" t="s">
        <v>53</v>
      </c>
      <c r="O191" s="174" t="str">
        <f t="shared" si="43"/>
        <v/>
      </c>
      <c r="P191" s="174" t="str">
        <f t="shared" si="50"/>
        <v/>
      </c>
      <c r="Q191" s="171" t="str">
        <f t="shared" si="51"/>
        <v/>
      </c>
      <c r="R191" s="248" t="s">
        <v>53</v>
      </c>
      <c r="U191" s="134" t="str">
        <f t="shared" si="52"/>
        <v/>
      </c>
      <c r="V191" s="248" t="s">
        <v>53</v>
      </c>
      <c r="W191" s="29"/>
      <c r="X191" s="29"/>
      <c r="Y191" s="29"/>
      <c r="Z191" s="29"/>
      <c r="AA191" s="129">
        <f t="shared" si="44"/>
        <v>0</v>
      </c>
      <c r="AB191" s="129">
        <f t="shared" si="45"/>
        <v>0</v>
      </c>
      <c r="AC191" s="129">
        <f t="shared" si="46"/>
        <v>0</v>
      </c>
      <c r="AD191" s="129">
        <f t="shared" si="47"/>
        <v>0</v>
      </c>
      <c r="AE191" s="189"/>
      <c r="AF191" s="189"/>
      <c r="AG191" s="135">
        <f t="shared" si="53"/>
        <v>0</v>
      </c>
      <c r="AH191" s="129"/>
      <c r="AI191" s="135">
        <f t="shared" si="54"/>
        <v>0</v>
      </c>
      <c r="AJ191" s="130">
        <f t="shared" si="48"/>
        <v>0</v>
      </c>
      <c r="AK191" s="130" t="str">
        <f t="shared" si="49"/>
        <v/>
      </c>
      <c r="AL191" s="130" t="str">
        <f t="shared" si="55"/>
        <v/>
      </c>
      <c r="AM191" s="119"/>
      <c r="AN191" s="119"/>
      <c r="AO191" s="94" t="str">
        <f t="shared" si="58"/>
        <v/>
      </c>
      <c r="AP191" s="132"/>
      <c r="AQ191" s="133" t="str">
        <f t="shared" si="57"/>
        <v/>
      </c>
      <c r="AR191" s="249"/>
      <c r="AT191" s="248" t="s">
        <v>54</v>
      </c>
      <c r="AU191" s="136" t="str">
        <f t="shared" si="56"/>
        <v/>
      </c>
      <c r="AV191" s="119"/>
      <c r="AW191" s="119"/>
      <c r="AX191" s="119"/>
    </row>
    <row r="192" spans="3:50" ht="25.5" customHeight="1" x14ac:dyDescent="0.55000000000000004">
      <c r="C192" s="182">
        <v>186</v>
      </c>
      <c r="D192" s="365"/>
      <c r="E192" s="366"/>
      <c r="F192" s="364"/>
      <c r="G192" s="371"/>
      <c r="H192" s="370"/>
      <c r="I192" s="114">
        <f t="shared" si="40"/>
        <v>0</v>
      </c>
      <c r="J192" s="114"/>
      <c r="K192" s="172" t="str">
        <f t="shared" si="41"/>
        <v/>
      </c>
      <c r="L192" s="173" t="str">
        <f t="shared" si="42"/>
        <v/>
      </c>
      <c r="M192" s="248" t="s">
        <v>53</v>
      </c>
      <c r="O192" s="174" t="str">
        <f t="shared" si="43"/>
        <v/>
      </c>
      <c r="P192" s="174" t="str">
        <f t="shared" si="50"/>
        <v/>
      </c>
      <c r="Q192" s="171" t="str">
        <f t="shared" si="51"/>
        <v/>
      </c>
      <c r="R192" s="248" t="s">
        <v>53</v>
      </c>
      <c r="U192" s="134" t="str">
        <f t="shared" si="52"/>
        <v/>
      </c>
      <c r="V192" s="248" t="s">
        <v>53</v>
      </c>
      <c r="W192" s="29"/>
      <c r="X192" s="29"/>
      <c r="Y192" s="29"/>
      <c r="Z192" s="29"/>
      <c r="AA192" s="129">
        <f t="shared" si="44"/>
        <v>0</v>
      </c>
      <c r="AB192" s="129">
        <f t="shared" si="45"/>
        <v>0</v>
      </c>
      <c r="AC192" s="129">
        <f t="shared" si="46"/>
        <v>0</v>
      </c>
      <c r="AD192" s="129">
        <f t="shared" si="47"/>
        <v>0</v>
      </c>
      <c r="AE192" s="189"/>
      <c r="AF192" s="189"/>
      <c r="AG192" s="135">
        <f t="shared" si="53"/>
        <v>0</v>
      </c>
      <c r="AH192" s="129"/>
      <c r="AI192" s="135">
        <f t="shared" si="54"/>
        <v>0</v>
      </c>
      <c r="AJ192" s="130">
        <f t="shared" si="48"/>
        <v>0</v>
      </c>
      <c r="AK192" s="130" t="str">
        <f t="shared" si="49"/>
        <v/>
      </c>
      <c r="AL192" s="130" t="str">
        <f t="shared" si="55"/>
        <v/>
      </c>
      <c r="AM192" s="119"/>
      <c r="AN192" s="119"/>
      <c r="AO192" s="94" t="str">
        <f t="shared" si="58"/>
        <v/>
      </c>
      <c r="AP192" s="132"/>
      <c r="AQ192" s="133" t="str">
        <f t="shared" si="57"/>
        <v/>
      </c>
      <c r="AR192" s="249"/>
      <c r="AT192" s="248" t="s">
        <v>54</v>
      </c>
      <c r="AU192" s="136" t="str">
        <f t="shared" si="56"/>
        <v/>
      </c>
      <c r="AV192" s="119"/>
      <c r="AW192" s="119"/>
      <c r="AX192" s="119"/>
    </row>
    <row r="193" spans="3:50" ht="25.5" customHeight="1" x14ac:dyDescent="0.55000000000000004">
      <c r="C193" s="182">
        <v>187</v>
      </c>
      <c r="D193" s="365"/>
      <c r="E193" s="366"/>
      <c r="F193" s="364"/>
      <c r="G193" s="371"/>
      <c r="H193" s="370"/>
      <c r="I193" s="114">
        <f t="shared" si="40"/>
        <v>0</v>
      </c>
      <c r="J193" s="114"/>
      <c r="K193" s="172" t="str">
        <f t="shared" si="41"/>
        <v/>
      </c>
      <c r="L193" s="173" t="str">
        <f t="shared" si="42"/>
        <v/>
      </c>
      <c r="M193" s="248" t="s">
        <v>53</v>
      </c>
      <c r="O193" s="174" t="str">
        <f t="shared" si="43"/>
        <v/>
      </c>
      <c r="P193" s="174" t="str">
        <f t="shared" si="50"/>
        <v/>
      </c>
      <c r="Q193" s="171" t="str">
        <f t="shared" si="51"/>
        <v/>
      </c>
      <c r="R193" s="248" t="s">
        <v>53</v>
      </c>
      <c r="U193" s="134" t="str">
        <f t="shared" si="52"/>
        <v/>
      </c>
      <c r="V193" s="248" t="s">
        <v>53</v>
      </c>
      <c r="W193" s="29"/>
      <c r="X193" s="29"/>
      <c r="Y193" s="29"/>
      <c r="Z193" s="29"/>
      <c r="AA193" s="129">
        <f t="shared" si="44"/>
        <v>0</v>
      </c>
      <c r="AB193" s="129">
        <f t="shared" si="45"/>
        <v>0</v>
      </c>
      <c r="AC193" s="129">
        <f t="shared" si="46"/>
        <v>0</v>
      </c>
      <c r="AD193" s="129">
        <f t="shared" si="47"/>
        <v>0</v>
      </c>
      <c r="AE193" s="189"/>
      <c r="AF193" s="189"/>
      <c r="AG193" s="135">
        <f t="shared" si="53"/>
        <v>0</v>
      </c>
      <c r="AH193" s="129"/>
      <c r="AI193" s="135">
        <f t="shared" si="54"/>
        <v>0</v>
      </c>
      <c r="AJ193" s="130">
        <f t="shared" si="48"/>
        <v>0</v>
      </c>
      <c r="AK193" s="130" t="str">
        <f t="shared" si="49"/>
        <v/>
      </c>
      <c r="AL193" s="130" t="str">
        <f t="shared" si="55"/>
        <v/>
      </c>
      <c r="AM193" s="119"/>
      <c r="AN193" s="119"/>
      <c r="AO193" s="94" t="str">
        <f t="shared" si="58"/>
        <v/>
      </c>
      <c r="AP193" s="132"/>
      <c r="AQ193" s="133" t="str">
        <f t="shared" si="57"/>
        <v/>
      </c>
      <c r="AR193" s="249"/>
      <c r="AT193" s="248" t="s">
        <v>54</v>
      </c>
      <c r="AU193" s="136" t="str">
        <f t="shared" si="56"/>
        <v/>
      </c>
      <c r="AV193" s="119"/>
      <c r="AW193" s="119"/>
      <c r="AX193" s="119"/>
    </row>
    <row r="194" spans="3:50" ht="25.5" customHeight="1" x14ac:dyDescent="0.55000000000000004">
      <c r="C194" s="182">
        <v>188</v>
      </c>
      <c r="D194" s="365"/>
      <c r="E194" s="366"/>
      <c r="F194" s="364"/>
      <c r="G194" s="371"/>
      <c r="H194" s="370"/>
      <c r="I194" s="114">
        <f t="shared" si="40"/>
        <v>0</v>
      </c>
      <c r="J194" s="114"/>
      <c r="K194" s="172" t="str">
        <f t="shared" si="41"/>
        <v/>
      </c>
      <c r="L194" s="173" t="str">
        <f t="shared" si="42"/>
        <v/>
      </c>
      <c r="M194" s="248" t="s">
        <v>53</v>
      </c>
      <c r="O194" s="174" t="str">
        <f t="shared" si="43"/>
        <v/>
      </c>
      <c r="P194" s="174" t="str">
        <f t="shared" si="50"/>
        <v/>
      </c>
      <c r="Q194" s="171" t="str">
        <f t="shared" si="51"/>
        <v/>
      </c>
      <c r="R194" s="248" t="s">
        <v>53</v>
      </c>
      <c r="U194" s="134" t="str">
        <f t="shared" si="52"/>
        <v/>
      </c>
      <c r="V194" s="248" t="s">
        <v>53</v>
      </c>
      <c r="W194" s="29"/>
      <c r="X194" s="29"/>
      <c r="Y194" s="29"/>
      <c r="Z194" s="29"/>
      <c r="AA194" s="129">
        <f t="shared" si="44"/>
        <v>0</v>
      </c>
      <c r="AB194" s="129">
        <f t="shared" si="45"/>
        <v>0</v>
      </c>
      <c r="AC194" s="129">
        <f t="shared" si="46"/>
        <v>0</v>
      </c>
      <c r="AD194" s="129">
        <f t="shared" si="47"/>
        <v>0</v>
      </c>
      <c r="AE194" s="189"/>
      <c r="AF194" s="189"/>
      <c r="AG194" s="135">
        <f t="shared" si="53"/>
        <v>0</v>
      </c>
      <c r="AH194" s="129"/>
      <c r="AI194" s="135">
        <f t="shared" si="54"/>
        <v>0</v>
      </c>
      <c r="AJ194" s="130">
        <f t="shared" si="48"/>
        <v>0</v>
      </c>
      <c r="AK194" s="130" t="str">
        <f t="shared" si="49"/>
        <v/>
      </c>
      <c r="AL194" s="130" t="str">
        <f t="shared" si="55"/>
        <v/>
      </c>
      <c r="AM194" s="119"/>
      <c r="AN194" s="119"/>
      <c r="AO194" s="94" t="str">
        <f t="shared" si="58"/>
        <v/>
      </c>
      <c r="AP194" s="132"/>
      <c r="AQ194" s="133" t="str">
        <f t="shared" si="57"/>
        <v/>
      </c>
      <c r="AR194" s="249"/>
      <c r="AT194" s="248" t="s">
        <v>54</v>
      </c>
      <c r="AU194" s="136" t="str">
        <f t="shared" si="56"/>
        <v/>
      </c>
      <c r="AV194" s="119"/>
      <c r="AW194" s="119"/>
      <c r="AX194" s="119"/>
    </row>
    <row r="195" spans="3:50" ht="25.5" customHeight="1" x14ac:dyDescent="0.55000000000000004">
      <c r="C195" s="182">
        <v>189</v>
      </c>
      <c r="D195" s="365"/>
      <c r="E195" s="366"/>
      <c r="F195" s="364"/>
      <c r="G195" s="371"/>
      <c r="H195" s="370"/>
      <c r="I195" s="114">
        <f t="shared" si="40"/>
        <v>0</v>
      </c>
      <c r="J195" s="114"/>
      <c r="K195" s="172" t="str">
        <f t="shared" si="41"/>
        <v/>
      </c>
      <c r="L195" s="173" t="str">
        <f t="shared" si="42"/>
        <v/>
      </c>
      <c r="M195" s="248" t="s">
        <v>53</v>
      </c>
      <c r="O195" s="174" t="str">
        <f t="shared" si="43"/>
        <v/>
      </c>
      <c r="P195" s="174" t="str">
        <f t="shared" si="50"/>
        <v/>
      </c>
      <c r="Q195" s="171" t="str">
        <f t="shared" si="51"/>
        <v/>
      </c>
      <c r="R195" s="248" t="s">
        <v>53</v>
      </c>
      <c r="U195" s="134" t="str">
        <f t="shared" si="52"/>
        <v/>
      </c>
      <c r="V195" s="248" t="s">
        <v>53</v>
      </c>
      <c r="W195" s="29"/>
      <c r="X195" s="29"/>
      <c r="Y195" s="29"/>
      <c r="Z195" s="29"/>
      <c r="AA195" s="129">
        <f t="shared" si="44"/>
        <v>0</v>
      </c>
      <c r="AB195" s="129">
        <f t="shared" si="45"/>
        <v>0</v>
      </c>
      <c r="AC195" s="129">
        <f t="shared" si="46"/>
        <v>0</v>
      </c>
      <c r="AD195" s="129">
        <f t="shared" si="47"/>
        <v>0</v>
      </c>
      <c r="AE195" s="189"/>
      <c r="AF195" s="189"/>
      <c r="AG195" s="135">
        <f t="shared" si="53"/>
        <v>0</v>
      </c>
      <c r="AH195" s="129"/>
      <c r="AI195" s="135">
        <f t="shared" si="54"/>
        <v>0</v>
      </c>
      <c r="AJ195" s="130">
        <f t="shared" si="48"/>
        <v>0</v>
      </c>
      <c r="AK195" s="130" t="str">
        <f t="shared" si="49"/>
        <v/>
      </c>
      <c r="AL195" s="130" t="str">
        <f t="shared" si="55"/>
        <v/>
      </c>
      <c r="AM195" s="119"/>
      <c r="AN195" s="119"/>
      <c r="AO195" s="94" t="str">
        <f t="shared" si="58"/>
        <v/>
      </c>
      <c r="AP195" s="132"/>
      <c r="AQ195" s="133" t="str">
        <f t="shared" si="57"/>
        <v/>
      </c>
      <c r="AR195" s="249"/>
      <c r="AT195" s="248" t="s">
        <v>54</v>
      </c>
      <c r="AU195" s="136" t="str">
        <f t="shared" si="56"/>
        <v/>
      </c>
      <c r="AV195" s="119"/>
      <c r="AW195" s="119"/>
      <c r="AX195" s="119"/>
    </row>
    <row r="196" spans="3:50" ht="25.5" customHeight="1" x14ac:dyDescent="0.55000000000000004">
      <c r="C196" s="182">
        <v>190</v>
      </c>
      <c r="D196" s="365"/>
      <c r="E196" s="366"/>
      <c r="F196" s="364"/>
      <c r="G196" s="371"/>
      <c r="H196" s="370"/>
      <c r="I196" s="114">
        <f t="shared" si="40"/>
        <v>0</v>
      </c>
      <c r="J196" s="114"/>
      <c r="K196" s="172" t="str">
        <f t="shared" si="41"/>
        <v/>
      </c>
      <c r="L196" s="173" t="str">
        <f t="shared" si="42"/>
        <v/>
      </c>
      <c r="M196" s="248" t="s">
        <v>53</v>
      </c>
      <c r="O196" s="174" t="str">
        <f t="shared" si="43"/>
        <v/>
      </c>
      <c r="P196" s="174" t="str">
        <f t="shared" si="50"/>
        <v/>
      </c>
      <c r="Q196" s="171" t="str">
        <f t="shared" si="51"/>
        <v/>
      </c>
      <c r="R196" s="248" t="s">
        <v>53</v>
      </c>
      <c r="U196" s="134" t="str">
        <f t="shared" si="52"/>
        <v/>
      </c>
      <c r="V196" s="248" t="s">
        <v>53</v>
      </c>
      <c r="W196" s="29"/>
      <c r="X196" s="29"/>
      <c r="Y196" s="29"/>
      <c r="Z196" s="29"/>
      <c r="AA196" s="129">
        <f t="shared" si="44"/>
        <v>0</v>
      </c>
      <c r="AB196" s="129">
        <f t="shared" si="45"/>
        <v>0</v>
      </c>
      <c r="AC196" s="129">
        <f t="shared" si="46"/>
        <v>0</v>
      </c>
      <c r="AD196" s="129">
        <f t="shared" si="47"/>
        <v>0</v>
      </c>
      <c r="AE196" s="189"/>
      <c r="AF196" s="189"/>
      <c r="AG196" s="135">
        <f t="shared" si="53"/>
        <v>0</v>
      </c>
      <c r="AH196" s="129"/>
      <c r="AI196" s="135">
        <f t="shared" si="54"/>
        <v>0</v>
      </c>
      <c r="AJ196" s="130">
        <f t="shared" si="48"/>
        <v>0</v>
      </c>
      <c r="AK196" s="130" t="str">
        <f t="shared" si="49"/>
        <v/>
      </c>
      <c r="AL196" s="130" t="str">
        <f t="shared" si="55"/>
        <v/>
      </c>
      <c r="AM196" s="119"/>
      <c r="AN196" s="119"/>
      <c r="AO196" s="94" t="str">
        <f t="shared" si="58"/>
        <v/>
      </c>
      <c r="AP196" s="132"/>
      <c r="AQ196" s="133" t="str">
        <f t="shared" si="57"/>
        <v/>
      </c>
      <c r="AR196" s="249"/>
      <c r="AT196" s="248" t="s">
        <v>54</v>
      </c>
      <c r="AU196" s="136" t="str">
        <f t="shared" si="56"/>
        <v/>
      </c>
      <c r="AV196" s="119"/>
      <c r="AW196" s="119"/>
      <c r="AX196" s="119"/>
    </row>
    <row r="197" spans="3:50" ht="25.5" customHeight="1" x14ac:dyDescent="0.55000000000000004">
      <c r="C197" s="182">
        <v>191</v>
      </c>
      <c r="D197" s="365"/>
      <c r="E197" s="366"/>
      <c r="F197" s="364"/>
      <c r="G197" s="371"/>
      <c r="H197" s="370"/>
      <c r="I197" s="114">
        <f t="shared" si="40"/>
        <v>0</v>
      </c>
      <c r="J197" s="114"/>
      <c r="K197" s="172" t="str">
        <f t="shared" si="41"/>
        <v/>
      </c>
      <c r="L197" s="173" t="str">
        <f t="shared" si="42"/>
        <v/>
      </c>
      <c r="M197" s="248" t="s">
        <v>53</v>
      </c>
      <c r="O197" s="174" t="str">
        <f t="shared" si="43"/>
        <v/>
      </c>
      <c r="P197" s="174" t="str">
        <f t="shared" si="50"/>
        <v/>
      </c>
      <c r="Q197" s="171" t="str">
        <f t="shared" si="51"/>
        <v/>
      </c>
      <c r="R197" s="248" t="s">
        <v>53</v>
      </c>
      <c r="U197" s="134" t="str">
        <f t="shared" si="52"/>
        <v/>
      </c>
      <c r="V197" s="248" t="s">
        <v>53</v>
      </c>
      <c r="W197" s="29"/>
      <c r="X197" s="29"/>
      <c r="Y197" s="29"/>
      <c r="Z197" s="29"/>
      <c r="AA197" s="129">
        <f t="shared" si="44"/>
        <v>0</v>
      </c>
      <c r="AB197" s="129">
        <f t="shared" si="45"/>
        <v>0</v>
      </c>
      <c r="AC197" s="129">
        <f t="shared" si="46"/>
        <v>0</v>
      </c>
      <c r="AD197" s="129">
        <f t="shared" si="47"/>
        <v>0</v>
      </c>
      <c r="AE197" s="189"/>
      <c r="AF197" s="189"/>
      <c r="AG197" s="135">
        <f t="shared" si="53"/>
        <v>0</v>
      </c>
      <c r="AH197" s="129"/>
      <c r="AI197" s="135">
        <f t="shared" si="54"/>
        <v>0</v>
      </c>
      <c r="AJ197" s="130">
        <f t="shared" si="48"/>
        <v>0</v>
      </c>
      <c r="AK197" s="130" t="str">
        <f t="shared" si="49"/>
        <v/>
      </c>
      <c r="AL197" s="130" t="str">
        <f t="shared" si="55"/>
        <v/>
      </c>
      <c r="AM197" s="119"/>
      <c r="AN197" s="119"/>
      <c r="AO197" s="94" t="str">
        <f t="shared" si="58"/>
        <v/>
      </c>
      <c r="AP197" s="132"/>
      <c r="AQ197" s="133" t="str">
        <f t="shared" si="57"/>
        <v/>
      </c>
      <c r="AR197" s="249"/>
      <c r="AT197" s="248" t="s">
        <v>54</v>
      </c>
      <c r="AU197" s="136" t="str">
        <f t="shared" si="56"/>
        <v/>
      </c>
      <c r="AV197" s="119"/>
      <c r="AW197" s="119"/>
      <c r="AX197" s="119"/>
    </row>
    <row r="198" spans="3:50" ht="25.5" customHeight="1" x14ac:dyDescent="0.55000000000000004">
      <c r="C198" s="182">
        <v>192</v>
      </c>
      <c r="D198" s="365"/>
      <c r="E198" s="366"/>
      <c r="F198" s="364"/>
      <c r="G198" s="371"/>
      <c r="H198" s="370"/>
      <c r="I198" s="114">
        <f t="shared" si="40"/>
        <v>0</v>
      </c>
      <c r="J198" s="114"/>
      <c r="K198" s="172" t="str">
        <f t="shared" si="41"/>
        <v/>
      </c>
      <c r="L198" s="173" t="str">
        <f t="shared" si="42"/>
        <v/>
      </c>
      <c r="M198" s="248" t="s">
        <v>53</v>
      </c>
      <c r="O198" s="174" t="str">
        <f t="shared" si="43"/>
        <v/>
      </c>
      <c r="P198" s="174" t="str">
        <f t="shared" si="50"/>
        <v/>
      </c>
      <c r="Q198" s="171" t="str">
        <f t="shared" si="51"/>
        <v/>
      </c>
      <c r="R198" s="248" t="s">
        <v>53</v>
      </c>
      <c r="U198" s="134" t="str">
        <f t="shared" si="52"/>
        <v/>
      </c>
      <c r="V198" s="248" t="s">
        <v>53</v>
      </c>
      <c r="W198" s="29"/>
      <c r="X198" s="29"/>
      <c r="Y198" s="29"/>
      <c r="Z198" s="29"/>
      <c r="AA198" s="129">
        <f t="shared" si="44"/>
        <v>0</v>
      </c>
      <c r="AB198" s="129">
        <f t="shared" si="45"/>
        <v>0</v>
      </c>
      <c r="AC198" s="129">
        <f t="shared" si="46"/>
        <v>0</v>
      </c>
      <c r="AD198" s="129">
        <f t="shared" si="47"/>
        <v>0</v>
      </c>
      <c r="AE198" s="189"/>
      <c r="AF198" s="189"/>
      <c r="AG198" s="135">
        <f t="shared" si="53"/>
        <v>0</v>
      </c>
      <c r="AH198" s="129"/>
      <c r="AI198" s="135">
        <f t="shared" si="54"/>
        <v>0</v>
      </c>
      <c r="AJ198" s="130">
        <f t="shared" si="48"/>
        <v>0</v>
      </c>
      <c r="AK198" s="130" t="str">
        <f t="shared" si="49"/>
        <v/>
      </c>
      <c r="AL198" s="130" t="str">
        <f t="shared" si="55"/>
        <v/>
      </c>
      <c r="AM198" s="119"/>
      <c r="AN198" s="119"/>
      <c r="AO198" s="94" t="str">
        <f t="shared" si="58"/>
        <v/>
      </c>
      <c r="AP198" s="132"/>
      <c r="AQ198" s="133" t="str">
        <f t="shared" si="57"/>
        <v/>
      </c>
      <c r="AR198" s="249"/>
      <c r="AT198" s="248" t="s">
        <v>54</v>
      </c>
      <c r="AU198" s="136" t="str">
        <f t="shared" si="56"/>
        <v/>
      </c>
      <c r="AV198" s="119"/>
      <c r="AW198" s="119"/>
      <c r="AX198" s="119"/>
    </row>
    <row r="199" spans="3:50" ht="25.5" customHeight="1" x14ac:dyDescent="0.55000000000000004">
      <c r="C199" s="182">
        <v>193</v>
      </c>
      <c r="D199" s="365"/>
      <c r="E199" s="366"/>
      <c r="F199" s="364"/>
      <c r="G199" s="371"/>
      <c r="H199" s="370"/>
      <c r="I199" s="114">
        <f t="shared" ref="I199:I262" si="59">VLOOKUP(F199,starfshlutfall_173,2,TRUE)</f>
        <v>0</v>
      </c>
      <c r="J199" s="114"/>
      <c r="K199" s="172" t="str">
        <f t="shared" ref="K199:K262" si="60">IFERROR(IF(L199-F199=0,"",L199-F199),"")</f>
        <v/>
      </c>
      <c r="L199" s="173" t="str">
        <f t="shared" ref="L199:L262" si="61">IF(F199="","",IF(I199&gt;=156,1,IF(M199="NEI",F199,VLOOKUP(I199,starfshlutfall_156,2,TRUE))))</f>
        <v/>
      </c>
      <c r="M199" s="248" t="s">
        <v>53</v>
      </c>
      <c r="O199" s="174" t="str">
        <f t="shared" ref="O199:O262" si="62">IFERROR(IF(L199+$BL$6&gt;1,1-L199,$BL$6*L199),"")</f>
        <v/>
      </c>
      <c r="P199" s="174" t="str">
        <f t="shared" si="50"/>
        <v/>
      </c>
      <c r="Q199" s="171" t="str">
        <f t="shared" si="51"/>
        <v/>
      </c>
      <c r="R199" s="248" t="s">
        <v>53</v>
      </c>
      <c r="U199" s="134" t="str">
        <f t="shared" si="52"/>
        <v/>
      </c>
      <c r="V199" s="248" t="s">
        <v>53</v>
      </c>
      <c r="W199" s="29"/>
      <c r="X199" s="29"/>
      <c r="Y199" s="29"/>
      <c r="Z199" s="29"/>
      <c r="AA199" s="129">
        <f t="shared" ref="AA199:AA262" si="63">IFERROR(IF(AND(U199&gt;0.01,V199="JÁ"),U199*156,0),0)</f>
        <v>0</v>
      </c>
      <c r="AB199" s="129">
        <f t="shared" ref="AB199:AB262" si="64">IF(U199&lt;0.01,0,IF(U199="",0,IF(V199="NEI",0,$AB$535/-$AB$528)))</f>
        <v>0</v>
      </c>
      <c r="AC199" s="129">
        <f t="shared" ref="AC199:AC262" si="65">IF(AB199&lt;AA199,AB199,AA199)</f>
        <v>0</v>
      </c>
      <c r="AD199" s="129">
        <f t="shared" ref="AD199:AD262" si="66">AA199-AC199</f>
        <v>0</v>
      </c>
      <c r="AE199" s="189"/>
      <c r="AF199" s="189"/>
      <c r="AG199" s="135">
        <f t="shared" si="53"/>
        <v>0</v>
      </c>
      <c r="AH199" s="129"/>
      <c r="AI199" s="135">
        <f t="shared" si="54"/>
        <v>0</v>
      </c>
      <c r="AJ199" s="130">
        <f t="shared" ref="AJ199:AJ262" si="67">AI199/156</f>
        <v>0</v>
      </c>
      <c r="AK199" s="130" t="str">
        <f t="shared" ref="AK199:AK262" si="68">IF(L199="","",AJ199+Q199)</f>
        <v/>
      </c>
      <c r="AL199" s="130" t="str">
        <f t="shared" si="55"/>
        <v/>
      </c>
      <c r="AM199" s="119"/>
      <c r="AN199" s="119"/>
      <c r="AO199" s="94" t="str">
        <f t="shared" si="58"/>
        <v/>
      </c>
      <c r="AP199" s="132"/>
      <c r="AQ199" s="133" t="str">
        <f t="shared" si="57"/>
        <v/>
      </c>
      <c r="AR199" s="249"/>
      <c r="AT199" s="248" t="s">
        <v>54</v>
      </c>
      <c r="AU199" s="136" t="str">
        <f t="shared" si="56"/>
        <v/>
      </c>
      <c r="AV199" s="119"/>
      <c r="AW199" s="119"/>
      <c r="AX199" s="119"/>
    </row>
    <row r="200" spans="3:50" ht="25.5" customHeight="1" x14ac:dyDescent="0.55000000000000004">
      <c r="C200" s="182">
        <v>194</v>
      </c>
      <c r="D200" s="365"/>
      <c r="E200" s="366"/>
      <c r="F200" s="364"/>
      <c r="G200" s="371"/>
      <c r="H200" s="370"/>
      <c r="I200" s="114">
        <f t="shared" si="59"/>
        <v>0</v>
      </c>
      <c r="J200" s="114"/>
      <c r="K200" s="172" t="str">
        <f t="shared" si="60"/>
        <v/>
      </c>
      <c r="L200" s="173" t="str">
        <f t="shared" si="61"/>
        <v/>
      </c>
      <c r="M200" s="248" t="s">
        <v>53</v>
      </c>
      <c r="O200" s="174" t="str">
        <f t="shared" si="62"/>
        <v/>
      </c>
      <c r="P200" s="174" t="str">
        <f t="shared" ref="P200:P263" si="69">IF(K200="","",K200+O200)</f>
        <v/>
      </c>
      <c r="Q200" s="171" t="str">
        <f t="shared" ref="Q200:Q263" si="70">IFERROR(IF(M200="NEI",L200,IF(AND(M200="JÁ",R200="NEI"),L200,O200+L200)),"")</f>
        <v/>
      </c>
      <c r="R200" s="248" t="s">
        <v>53</v>
      </c>
      <c r="U200" s="134" t="str">
        <f t="shared" ref="U200:U263" si="71">IFERROR(IF(OR(M200="NEI",R200="NEI",V200="NEI"),0,100%-Q200),"")</f>
        <v/>
      </c>
      <c r="V200" s="248" t="s">
        <v>53</v>
      </c>
      <c r="W200" s="29"/>
      <c r="X200" s="29"/>
      <c r="Y200" s="29"/>
      <c r="Z200" s="29"/>
      <c r="AA200" s="129">
        <f t="shared" si="63"/>
        <v>0</v>
      </c>
      <c r="AB200" s="129">
        <f t="shared" si="64"/>
        <v>0</v>
      </c>
      <c r="AC200" s="129">
        <f t="shared" si="65"/>
        <v>0</v>
      </c>
      <c r="AD200" s="129">
        <f t="shared" si="66"/>
        <v>0</v>
      </c>
      <c r="AE200" s="189"/>
      <c r="AF200" s="189"/>
      <c r="AG200" s="135">
        <f t="shared" ref="AG200:AG263" si="72">IF(AD200=0,0,IF(AD200&gt;$AC$513,$AC$513,AD200))</f>
        <v>0</v>
      </c>
      <c r="AH200" s="129"/>
      <c r="AI200" s="135">
        <f t="shared" ref="AI200:AI263" si="73">AC200+AG200</f>
        <v>0</v>
      </c>
      <c r="AJ200" s="130">
        <f t="shared" si="67"/>
        <v>0</v>
      </c>
      <c r="AK200" s="130" t="str">
        <f t="shared" si="68"/>
        <v/>
      </c>
      <c r="AL200" s="130" t="str">
        <f t="shared" ref="AL200:AL263" si="74">IF(AJ200=0,"",AJ200)</f>
        <v/>
      </c>
      <c r="AM200" s="119"/>
      <c r="AN200" s="119"/>
      <c r="AO200" s="94" t="str">
        <f t="shared" si="58"/>
        <v/>
      </c>
      <c r="AP200" s="132"/>
      <c r="AQ200" s="133" t="str">
        <f t="shared" si="57"/>
        <v/>
      </c>
      <c r="AR200" s="249"/>
      <c r="AT200" s="248" t="s">
        <v>54</v>
      </c>
      <c r="AU200" s="136" t="str">
        <f t="shared" ref="AU200:AU263" si="75">IF(AR200="",AQ200,AR200)</f>
        <v/>
      </c>
      <c r="AV200" s="119"/>
      <c r="AW200" s="119"/>
      <c r="AX200" s="119"/>
    </row>
    <row r="201" spans="3:50" ht="25.5" customHeight="1" x14ac:dyDescent="0.55000000000000004">
      <c r="C201" s="182">
        <v>195</v>
      </c>
      <c r="D201" s="365"/>
      <c r="E201" s="366"/>
      <c r="F201" s="364"/>
      <c r="G201" s="371"/>
      <c r="H201" s="370"/>
      <c r="I201" s="114">
        <f t="shared" si="59"/>
        <v>0</v>
      </c>
      <c r="J201" s="114"/>
      <c r="K201" s="172" t="str">
        <f t="shared" si="60"/>
        <v/>
      </c>
      <c r="L201" s="173" t="str">
        <f t="shared" si="61"/>
        <v/>
      </c>
      <c r="M201" s="248" t="s">
        <v>53</v>
      </c>
      <c r="O201" s="174" t="str">
        <f t="shared" si="62"/>
        <v/>
      </c>
      <c r="P201" s="174" t="str">
        <f t="shared" si="69"/>
        <v/>
      </c>
      <c r="Q201" s="171" t="str">
        <f t="shared" si="70"/>
        <v/>
      </c>
      <c r="R201" s="248" t="s">
        <v>53</v>
      </c>
      <c r="U201" s="134" t="str">
        <f t="shared" si="71"/>
        <v/>
      </c>
      <c r="V201" s="248" t="s">
        <v>53</v>
      </c>
      <c r="W201" s="29"/>
      <c r="X201" s="29"/>
      <c r="Y201" s="29"/>
      <c r="Z201" s="29"/>
      <c r="AA201" s="129">
        <f t="shared" si="63"/>
        <v>0</v>
      </c>
      <c r="AB201" s="129">
        <f t="shared" si="64"/>
        <v>0</v>
      </c>
      <c r="AC201" s="129">
        <f t="shared" si="65"/>
        <v>0</v>
      </c>
      <c r="AD201" s="129">
        <f t="shared" si="66"/>
        <v>0</v>
      </c>
      <c r="AE201" s="189"/>
      <c r="AF201" s="189"/>
      <c r="AG201" s="135">
        <f t="shared" si="72"/>
        <v>0</v>
      </c>
      <c r="AH201" s="129"/>
      <c r="AI201" s="135">
        <f t="shared" si="73"/>
        <v>0</v>
      </c>
      <c r="AJ201" s="130">
        <f t="shared" si="67"/>
        <v>0</v>
      </c>
      <c r="AK201" s="130" t="str">
        <f t="shared" si="68"/>
        <v/>
      </c>
      <c r="AL201" s="130" t="str">
        <f t="shared" si="74"/>
        <v/>
      </c>
      <c r="AM201" s="119"/>
      <c r="AN201" s="119"/>
      <c r="AO201" s="94" t="str">
        <f t="shared" si="58"/>
        <v/>
      </c>
      <c r="AP201" s="132"/>
      <c r="AQ201" s="133" t="str">
        <f t="shared" si="57"/>
        <v/>
      </c>
      <c r="AR201" s="249"/>
      <c r="AT201" s="248" t="s">
        <v>54</v>
      </c>
      <c r="AU201" s="136" t="str">
        <f t="shared" si="75"/>
        <v/>
      </c>
      <c r="AV201" s="119"/>
      <c r="AW201" s="119"/>
      <c r="AX201" s="119"/>
    </row>
    <row r="202" spans="3:50" ht="25.5" customHeight="1" x14ac:dyDescent="0.55000000000000004">
      <c r="C202" s="182">
        <v>196</v>
      </c>
      <c r="D202" s="365"/>
      <c r="E202" s="366"/>
      <c r="F202" s="364"/>
      <c r="G202" s="371"/>
      <c r="H202" s="370"/>
      <c r="I202" s="114">
        <f t="shared" si="59"/>
        <v>0</v>
      </c>
      <c r="J202" s="114"/>
      <c r="K202" s="172" t="str">
        <f t="shared" si="60"/>
        <v/>
      </c>
      <c r="L202" s="173" t="str">
        <f t="shared" si="61"/>
        <v/>
      </c>
      <c r="M202" s="248" t="s">
        <v>53</v>
      </c>
      <c r="O202" s="174" t="str">
        <f t="shared" si="62"/>
        <v/>
      </c>
      <c r="P202" s="174" t="str">
        <f t="shared" si="69"/>
        <v/>
      </c>
      <c r="Q202" s="171" t="str">
        <f t="shared" si="70"/>
        <v/>
      </c>
      <c r="R202" s="248" t="s">
        <v>53</v>
      </c>
      <c r="U202" s="134" t="str">
        <f t="shared" si="71"/>
        <v/>
      </c>
      <c r="V202" s="248" t="s">
        <v>53</v>
      </c>
      <c r="W202" s="29"/>
      <c r="X202" s="29"/>
      <c r="Y202" s="29"/>
      <c r="Z202" s="29"/>
      <c r="AA202" s="129">
        <f t="shared" si="63"/>
        <v>0</v>
      </c>
      <c r="AB202" s="129">
        <f t="shared" si="64"/>
        <v>0</v>
      </c>
      <c r="AC202" s="129">
        <f t="shared" si="65"/>
        <v>0</v>
      </c>
      <c r="AD202" s="129">
        <f t="shared" si="66"/>
        <v>0</v>
      </c>
      <c r="AE202" s="189"/>
      <c r="AF202" s="189"/>
      <c r="AG202" s="135">
        <f t="shared" si="72"/>
        <v>0</v>
      </c>
      <c r="AH202" s="129"/>
      <c r="AI202" s="135">
        <f t="shared" si="73"/>
        <v>0</v>
      </c>
      <c r="AJ202" s="130">
        <f t="shared" si="67"/>
        <v>0</v>
      </c>
      <c r="AK202" s="130" t="str">
        <f t="shared" si="68"/>
        <v/>
      </c>
      <c r="AL202" s="130" t="str">
        <f t="shared" si="74"/>
        <v/>
      </c>
      <c r="AM202" s="119"/>
      <c r="AN202" s="119"/>
      <c r="AO202" s="94" t="str">
        <f t="shared" si="58"/>
        <v/>
      </c>
      <c r="AP202" s="132"/>
      <c r="AQ202" s="133" t="str">
        <f t="shared" si="57"/>
        <v/>
      </c>
      <c r="AR202" s="249"/>
      <c r="AT202" s="248" t="s">
        <v>54</v>
      </c>
      <c r="AU202" s="136" t="str">
        <f t="shared" si="75"/>
        <v/>
      </c>
      <c r="AV202" s="119"/>
      <c r="AW202" s="119"/>
      <c r="AX202" s="119"/>
    </row>
    <row r="203" spans="3:50" ht="25.5" customHeight="1" x14ac:dyDescent="0.55000000000000004">
      <c r="C203" s="182">
        <v>197</v>
      </c>
      <c r="D203" s="365"/>
      <c r="E203" s="366"/>
      <c r="F203" s="364"/>
      <c r="G203" s="371"/>
      <c r="H203" s="370"/>
      <c r="I203" s="114">
        <f t="shared" si="59"/>
        <v>0</v>
      </c>
      <c r="J203" s="114"/>
      <c r="K203" s="172" t="str">
        <f t="shared" si="60"/>
        <v/>
      </c>
      <c r="L203" s="173" t="str">
        <f t="shared" si="61"/>
        <v/>
      </c>
      <c r="M203" s="248" t="s">
        <v>53</v>
      </c>
      <c r="O203" s="174" t="str">
        <f t="shared" si="62"/>
        <v/>
      </c>
      <c r="P203" s="174" t="str">
        <f t="shared" si="69"/>
        <v/>
      </c>
      <c r="Q203" s="171" t="str">
        <f t="shared" si="70"/>
        <v/>
      </c>
      <c r="R203" s="248" t="s">
        <v>53</v>
      </c>
      <c r="U203" s="134" t="str">
        <f t="shared" si="71"/>
        <v/>
      </c>
      <c r="V203" s="248" t="s">
        <v>53</v>
      </c>
      <c r="W203" s="29"/>
      <c r="X203" s="29"/>
      <c r="Y203" s="29"/>
      <c r="Z203" s="29"/>
      <c r="AA203" s="129">
        <f t="shared" si="63"/>
        <v>0</v>
      </c>
      <c r="AB203" s="129">
        <f t="shared" si="64"/>
        <v>0</v>
      </c>
      <c r="AC203" s="129">
        <f t="shared" si="65"/>
        <v>0</v>
      </c>
      <c r="AD203" s="129">
        <f t="shared" si="66"/>
        <v>0</v>
      </c>
      <c r="AE203" s="189"/>
      <c r="AF203" s="189"/>
      <c r="AG203" s="135">
        <f t="shared" si="72"/>
        <v>0</v>
      </c>
      <c r="AH203" s="129"/>
      <c r="AI203" s="135">
        <f t="shared" si="73"/>
        <v>0</v>
      </c>
      <c r="AJ203" s="130">
        <f t="shared" si="67"/>
        <v>0</v>
      </c>
      <c r="AK203" s="130" t="str">
        <f t="shared" si="68"/>
        <v/>
      </c>
      <c r="AL203" s="130" t="str">
        <f t="shared" si="74"/>
        <v/>
      </c>
      <c r="AM203" s="119"/>
      <c r="AN203" s="119"/>
      <c r="AO203" s="94" t="str">
        <f t="shared" si="58"/>
        <v/>
      </c>
      <c r="AP203" s="132"/>
      <c r="AQ203" s="133" t="str">
        <f t="shared" si="57"/>
        <v/>
      </c>
      <c r="AR203" s="249"/>
      <c r="AT203" s="248" t="s">
        <v>54</v>
      </c>
      <c r="AU203" s="136" t="str">
        <f t="shared" si="75"/>
        <v/>
      </c>
      <c r="AV203" s="119"/>
      <c r="AW203" s="119"/>
      <c r="AX203" s="119"/>
    </row>
    <row r="204" spans="3:50" ht="25.5" customHeight="1" x14ac:dyDescent="0.55000000000000004">
      <c r="C204" s="182">
        <v>198</v>
      </c>
      <c r="D204" s="365"/>
      <c r="E204" s="366"/>
      <c r="F204" s="364"/>
      <c r="G204" s="371"/>
      <c r="H204" s="370"/>
      <c r="I204" s="114">
        <f t="shared" si="59"/>
        <v>0</v>
      </c>
      <c r="J204" s="114"/>
      <c r="K204" s="172" t="str">
        <f t="shared" si="60"/>
        <v/>
      </c>
      <c r="L204" s="173" t="str">
        <f t="shared" si="61"/>
        <v/>
      </c>
      <c r="M204" s="248" t="s">
        <v>53</v>
      </c>
      <c r="O204" s="174" t="str">
        <f t="shared" si="62"/>
        <v/>
      </c>
      <c r="P204" s="174" t="str">
        <f t="shared" si="69"/>
        <v/>
      </c>
      <c r="Q204" s="171" t="str">
        <f t="shared" si="70"/>
        <v/>
      </c>
      <c r="R204" s="248" t="s">
        <v>53</v>
      </c>
      <c r="U204" s="134" t="str">
        <f t="shared" si="71"/>
        <v/>
      </c>
      <c r="V204" s="248" t="s">
        <v>53</v>
      </c>
      <c r="W204" s="29"/>
      <c r="X204" s="29"/>
      <c r="Y204" s="29"/>
      <c r="Z204" s="29"/>
      <c r="AA204" s="129">
        <f t="shared" si="63"/>
        <v>0</v>
      </c>
      <c r="AB204" s="129">
        <f t="shared" si="64"/>
        <v>0</v>
      </c>
      <c r="AC204" s="129">
        <f t="shared" si="65"/>
        <v>0</v>
      </c>
      <c r="AD204" s="129">
        <f t="shared" si="66"/>
        <v>0</v>
      </c>
      <c r="AE204" s="189"/>
      <c r="AF204" s="189"/>
      <c r="AG204" s="135">
        <f t="shared" si="72"/>
        <v>0</v>
      </c>
      <c r="AH204" s="129"/>
      <c r="AI204" s="135">
        <f t="shared" si="73"/>
        <v>0</v>
      </c>
      <c r="AJ204" s="130">
        <f t="shared" si="67"/>
        <v>0</v>
      </c>
      <c r="AK204" s="130" t="str">
        <f t="shared" si="68"/>
        <v/>
      </c>
      <c r="AL204" s="130" t="str">
        <f t="shared" si="74"/>
        <v/>
      </c>
      <c r="AM204" s="119"/>
      <c r="AN204" s="119"/>
      <c r="AO204" s="94" t="str">
        <f t="shared" si="58"/>
        <v/>
      </c>
      <c r="AP204" s="132"/>
      <c r="AQ204" s="133" t="str">
        <f t="shared" si="57"/>
        <v/>
      </c>
      <c r="AR204" s="249"/>
      <c r="AT204" s="248" t="s">
        <v>54</v>
      </c>
      <c r="AU204" s="136" t="str">
        <f t="shared" si="75"/>
        <v/>
      </c>
      <c r="AV204" s="119"/>
      <c r="AW204" s="119"/>
      <c r="AX204" s="119"/>
    </row>
    <row r="205" spans="3:50" ht="25.5" customHeight="1" x14ac:dyDescent="0.55000000000000004">
      <c r="C205" s="182">
        <v>199</v>
      </c>
      <c r="D205" s="365"/>
      <c r="E205" s="366"/>
      <c r="F205" s="364"/>
      <c r="G205" s="371"/>
      <c r="H205" s="370"/>
      <c r="I205" s="114">
        <f t="shared" si="59"/>
        <v>0</v>
      </c>
      <c r="J205" s="114"/>
      <c r="K205" s="172" t="str">
        <f t="shared" si="60"/>
        <v/>
      </c>
      <c r="L205" s="173" t="str">
        <f t="shared" si="61"/>
        <v/>
      </c>
      <c r="M205" s="248" t="s">
        <v>53</v>
      </c>
      <c r="O205" s="174" t="str">
        <f t="shared" si="62"/>
        <v/>
      </c>
      <c r="P205" s="174" t="str">
        <f t="shared" si="69"/>
        <v/>
      </c>
      <c r="Q205" s="171" t="str">
        <f t="shared" si="70"/>
        <v/>
      </c>
      <c r="R205" s="248" t="s">
        <v>53</v>
      </c>
      <c r="U205" s="134" t="str">
        <f t="shared" si="71"/>
        <v/>
      </c>
      <c r="V205" s="248" t="s">
        <v>53</v>
      </c>
      <c r="W205" s="29"/>
      <c r="X205" s="29"/>
      <c r="Y205" s="29"/>
      <c r="Z205" s="29"/>
      <c r="AA205" s="129">
        <f t="shared" si="63"/>
        <v>0</v>
      </c>
      <c r="AB205" s="129">
        <f t="shared" si="64"/>
        <v>0</v>
      </c>
      <c r="AC205" s="129">
        <f t="shared" si="65"/>
        <v>0</v>
      </c>
      <c r="AD205" s="129">
        <f t="shared" si="66"/>
        <v>0</v>
      </c>
      <c r="AE205" s="189"/>
      <c r="AF205" s="189"/>
      <c r="AG205" s="135">
        <f t="shared" si="72"/>
        <v>0</v>
      </c>
      <c r="AH205" s="129"/>
      <c r="AI205" s="135">
        <f t="shared" si="73"/>
        <v>0</v>
      </c>
      <c r="AJ205" s="130">
        <f t="shared" si="67"/>
        <v>0</v>
      </c>
      <c r="AK205" s="130" t="str">
        <f t="shared" si="68"/>
        <v/>
      </c>
      <c r="AL205" s="130" t="str">
        <f t="shared" si="74"/>
        <v/>
      </c>
      <c r="AM205" s="119"/>
      <c r="AN205" s="119"/>
      <c r="AO205" s="94" t="str">
        <f t="shared" si="58"/>
        <v/>
      </c>
      <c r="AP205" s="132"/>
      <c r="AQ205" s="133" t="str">
        <f t="shared" si="57"/>
        <v/>
      </c>
      <c r="AR205" s="249"/>
      <c r="AT205" s="248" t="s">
        <v>54</v>
      </c>
      <c r="AU205" s="136" t="str">
        <f t="shared" si="75"/>
        <v/>
      </c>
      <c r="AV205" s="119"/>
      <c r="AW205" s="119"/>
      <c r="AX205" s="119"/>
    </row>
    <row r="206" spans="3:50" ht="25.5" customHeight="1" x14ac:dyDescent="0.55000000000000004">
      <c r="C206" s="182">
        <v>200</v>
      </c>
      <c r="D206" s="365"/>
      <c r="E206" s="366"/>
      <c r="F206" s="364"/>
      <c r="G206" s="371"/>
      <c r="H206" s="370"/>
      <c r="I206" s="114">
        <f t="shared" si="59"/>
        <v>0</v>
      </c>
      <c r="J206" s="114"/>
      <c r="K206" s="172" t="str">
        <f t="shared" si="60"/>
        <v/>
      </c>
      <c r="L206" s="173" t="str">
        <f t="shared" si="61"/>
        <v/>
      </c>
      <c r="M206" s="248" t="s">
        <v>53</v>
      </c>
      <c r="O206" s="174" t="str">
        <f t="shared" si="62"/>
        <v/>
      </c>
      <c r="P206" s="174" t="str">
        <f t="shared" si="69"/>
        <v/>
      </c>
      <c r="Q206" s="171" t="str">
        <f t="shared" si="70"/>
        <v/>
      </c>
      <c r="R206" s="248" t="s">
        <v>53</v>
      </c>
      <c r="U206" s="134" t="str">
        <f t="shared" si="71"/>
        <v/>
      </c>
      <c r="V206" s="248" t="s">
        <v>53</v>
      </c>
      <c r="W206" s="29"/>
      <c r="X206" s="29"/>
      <c r="Y206" s="29"/>
      <c r="Z206" s="29"/>
      <c r="AA206" s="129">
        <f t="shared" si="63"/>
        <v>0</v>
      </c>
      <c r="AB206" s="129">
        <f t="shared" si="64"/>
        <v>0</v>
      </c>
      <c r="AC206" s="129">
        <f t="shared" si="65"/>
        <v>0</v>
      </c>
      <c r="AD206" s="129">
        <f t="shared" si="66"/>
        <v>0</v>
      </c>
      <c r="AE206" s="189"/>
      <c r="AF206" s="189"/>
      <c r="AG206" s="135">
        <f t="shared" si="72"/>
        <v>0</v>
      </c>
      <c r="AH206" s="129"/>
      <c r="AI206" s="135">
        <f t="shared" si="73"/>
        <v>0</v>
      </c>
      <c r="AJ206" s="130">
        <f t="shared" si="67"/>
        <v>0</v>
      </c>
      <c r="AK206" s="130" t="str">
        <f t="shared" si="68"/>
        <v/>
      </c>
      <c r="AL206" s="130" t="str">
        <f t="shared" si="74"/>
        <v/>
      </c>
      <c r="AM206" s="119"/>
      <c r="AN206" s="119"/>
      <c r="AO206" s="94" t="str">
        <f t="shared" si="58"/>
        <v/>
      </c>
      <c r="AP206" s="132"/>
      <c r="AQ206" s="133" t="str">
        <f t="shared" si="57"/>
        <v/>
      </c>
      <c r="AR206" s="249"/>
      <c r="AT206" s="248" t="s">
        <v>54</v>
      </c>
      <c r="AU206" s="136" t="str">
        <f t="shared" si="75"/>
        <v/>
      </c>
      <c r="AV206" s="119"/>
      <c r="AW206" s="119"/>
      <c r="AX206" s="119"/>
    </row>
    <row r="207" spans="3:50" ht="25.5" customHeight="1" x14ac:dyDescent="0.55000000000000004">
      <c r="C207" s="182">
        <v>201</v>
      </c>
      <c r="D207" s="365"/>
      <c r="E207" s="366"/>
      <c r="F207" s="364"/>
      <c r="G207" s="371"/>
      <c r="H207" s="370"/>
      <c r="I207" s="114">
        <f t="shared" si="59"/>
        <v>0</v>
      </c>
      <c r="J207" s="114"/>
      <c r="K207" s="172" t="str">
        <f t="shared" si="60"/>
        <v/>
      </c>
      <c r="L207" s="173" t="str">
        <f t="shared" si="61"/>
        <v/>
      </c>
      <c r="M207" s="248" t="s">
        <v>53</v>
      </c>
      <c r="O207" s="174" t="str">
        <f t="shared" si="62"/>
        <v/>
      </c>
      <c r="P207" s="174" t="str">
        <f t="shared" si="69"/>
        <v/>
      </c>
      <c r="Q207" s="171" t="str">
        <f t="shared" si="70"/>
        <v/>
      </c>
      <c r="R207" s="248" t="s">
        <v>53</v>
      </c>
      <c r="U207" s="134" t="str">
        <f t="shared" si="71"/>
        <v/>
      </c>
      <c r="V207" s="248" t="s">
        <v>53</v>
      </c>
      <c r="W207" s="29"/>
      <c r="X207" s="29"/>
      <c r="Y207" s="29"/>
      <c r="Z207" s="29"/>
      <c r="AA207" s="129">
        <f t="shared" si="63"/>
        <v>0</v>
      </c>
      <c r="AB207" s="129">
        <f t="shared" si="64"/>
        <v>0</v>
      </c>
      <c r="AC207" s="129">
        <f t="shared" si="65"/>
        <v>0</v>
      </c>
      <c r="AD207" s="129">
        <f t="shared" si="66"/>
        <v>0</v>
      </c>
      <c r="AE207" s="189"/>
      <c r="AF207" s="189"/>
      <c r="AG207" s="135">
        <f t="shared" si="72"/>
        <v>0</v>
      </c>
      <c r="AH207" s="129"/>
      <c r="AI207" s="135">
        <f t="shared" si="73"/>
        <v>0</v>
      </c>
      <c r="AJ207" s="130">
        <f t="shared" si="67"/>
        <v>0</v>
      </c>
      <c r="AK207" s="130" t="str">
        <f t="shared" si="68"/>
        <v/>
      </c>
      <c r="AL207" s="130" t="str">
        <f t="shared" si="74"/>
        <v/>
      </c>
      <c r="AM207" s="119"/>
      <c r="AN207" s="119"/>
      <c r="AO207" s="94" t="str">
        <f t="shared" si="58"/>
        <v/>
      </c>
      <c r="AP207" s="132"/>
      <c r="AQ207" s="133" t="str">
        <f t="shared" si="57"/>
        <v/>
      </c>
      <c r="AR207" s="249"/>
      <c r="AT207" s="248" t="s">
        <v>54</v>
      </c>
      <c r="AU207" s="136" t="str">
        <f t="shared" si="75"/>
        <v/>
      </c>
      <c r="AV207" s="119"/>
      <c r="AW207" s="119"/>
      <c r="AX207" s="119"/>
    </row>
    <row r="208" spans="3:50" ht="25.5" customHeight="1" x14ac:dyDescent="0.55000000000000004">
      <c r="C208" s="182">
        <v>202</v>
      </c>
      <c r="D208" s="365"/>
      <c r="E208" s="366"/>
      <c r="F208" s="364"/>
      <c r="G208" s="371"/>
      <c r="H208" s="370"/>
      <c r="I208" s="114">
        <f t="shared" si="59"/>
        <v>0</v>
      </c>
      <c r="J208" s="114"/>
      <c r="K208" s="172" t="str">
        <f t="shared" si="60"/>
        <v/>
      </c>
      <c r="L208" s="173" t="str">
        <f t="shared" si="61"/>
        <v/>
      </c>
      <c r="M208" s="248" t="s">
        <v>53</v>
      </c>
      <c r="O208" s="174" t="str">
        <f t="shared" si="62"/>
        <v/>
      </c>
      <c r="P208" s="174" t="str">
        <f t="shared" si="69"/>
        <v/>
      </c>
      <c r="Q208" s="171" t="str">
        <f t="shared" si="70"/>
        <v/>
      </c>
      <c r="R208" s="248" t="s">
        <v>53</v>
      </c>
      <c r="U208" s="134" t="str">
        <f t="shared" si="71"/>
        <v/>
      </c>
      <c r="V208" s="248" t="s">
        <v>53</v>
      </c>
      <c r="W208" s="29"/>
      <c r="X208" s="29"/>
      <c r="Y208" s="29"/>
      <c r="Z208" s="29"/>
      <c r="AA208" s="129">
        <f t="shared" si="63"/>
        <v>0</v>
      </c>
      <c r="AB208" s="129">
        <f t="shared" si="64"/>
        <v>0</v>
      </c>
      <c r="AC208" s="129">
        <f t="shared" si="65"/>
        <v>0</v>
      </c>
      <c r="AD208" s="129">
        <f t="shared" si="66"/>
        <v>0</v>
      </c>
      <c r="AE208" s="189"/>
      <c r="AF208" s="189"/>
      <c r="AG208" s="135">
        <f t="shared" si="72"/>
        <v>0</v>
      </c>
      <c r="AH208" s="129"/>
      <c r="AI208" s="135">
        <f t="shared" si="73"/>
        <v>0</v>
      </c>
      <c r="AJ208" s="130">
        <f t="shared" si="67"/>
        <v>0</v>
      </c>
      <c r="AK208" s="130" t="str">
        <f t="shared" si="68"/>
        <v/>
      </c>
      <c r="AL208" s="130" t="str">
        <f t="shared" si="74"/>
        <v/>
      </c>
      <c r="AM208" s="119"/>
      <c r="AN208" s="119"/>
      <c r="AO208" s="94" t="str">
        <f t="shared" si="58"/>
        <v/>
      </c>
      <c r="AP208" s="132"/>
      <c r="AQ208" s="133" t="str">
        <f t="shared" ref="AQ208:AQ271" si="76">IF(AO208="",Q208,AO208+Q208)</f>
        <v/>
      </c>
      <c r="AR208" s="249"/>
      <c r="AT208" s="248" t="s">
        <v>54</v>
      </c>
      <c r="AU208" s="136" t="str">
        <f t="shared" si="75"/>
        <v/>
      </c>
      <c r="AV208" s="119"/>
      <c r="AW208" s="119"/>
      <c r="AX208" s="119"/>
    </row>
    <row r="209" spans="3:50" ht="25.5" customHeight="1" x14ac:dyDescent="0.55000000000000004">
      <c r="C209" s="182">
        <v>203</v>
      </c>
      <c r="D209" s="365"/>
      <c r="E209" s="366"/>
      <c r="F209" s="364"/>
      <c r="G209" s="371"/>
      <c r="H209" s="370"/>
      <c r="I209" s="114">
        <f t="shared" si="59"/>
        <v>0</v>
      </c>
      <c r="J209" s="114"/>
      <c r="K209" s="172" t="str">
        <f t="shared" si="60"/>
        <v/>
      </c>
      <c r="L209" s="173" t="str">
        <f t="shared" si="61"/>
        <v/>
      </c>
      <c r="M209" s="248" t="s">
        <v>53</v>
      </c>
      <c r="O209" s="174" t="str">
        <f t="shared" si="62"/>
        <v/>
      </c>
      <c r="P209" s="174" t="str">
        <f t="shared" si="69"/>
        <v/>
      </c>
      <c r="Q209" s="171" t="str">
        <f t="shared" si="70"/>
        <v/>
      </c>
      <c r="R209" s="248" t="s">
        <v>53</v>
      </c>
      <c r="U209" s="134" t="str">
        <f t="shared" si="71"/>
        <v/>
      </c>
      <c r="V209" s="248" t="s">
        <v>53</v>
      </c>
      <c r="W209" s="29"/>
      <c r="X209" s="29"/>
      <c r="Y209" s="29"/>
      <c r="Z209" s="29"/>
      <c r="AA209" s="129">
        <f t="shared" si="63"/>
        <v>0</v>
      </c>
      <c r="AB209" s="129">
        <f t="shared" si="64"/>
        <v>0</v>
      </c>
      <c r="AC209" s="129">
        <f t="shared" si="65"/>
        <v>0</v>
      </c>
      <c r="AD209" s="129">
        <f t="shared" si="66"/>
        <v>0</v>
      </c>
      <c r="AE209" s="189"/>
      <c r="AF209" s="189"/>
      <c r="AG209" s="135">
        <f t="shared" si="72"/>
        <v>0</v>
      </c>
      <c r="AH209" s="129"/>
      <c r="AI209" s="135">
        <f t="shared" si="73"/>
        <v>0</v>
      </c>
      <c r="AJ209" s="130">
        <f t="shared" si="67"/>
        <v>0</v>
      </c>
      <c r="AK209" s="130" t="str">
        <f t="shared" si="68"/>
        <v/>
      </c>
      <c r="AL209" s="130" t="str">
        <f t="shared" si="74"/>
        <v/>
      </c>
      <c r="AM209" s="119"/>
      <c r="AN209" s="119"/>
      <c r="AO209" s="94" t="str">
        <f t="shared" si="58"/>
        <v/>
      </c>
      <c r="AP209" s="132"/>
      <c r="AQ209" s="133" t="str">
        <f t="shared" si="76"/>
        <v/>
      </c>
      <c r="AR209" s="249"/>
      <c r="AT209" s="248" t="s">
        <v>54</v>
      </c>
      <c r="AU209" s="136" t="str">
        <f t="shared" si="75"/>
        <v/>
      </c>
      <c r="AV209" s="119"/>
      <c r="AW209" s="119"/>
      <c r="AX209" s="119"/>
    </row>
    <row r="210" spans="3:50" ht="25.5" customHeight="1" x14ac:dyDescent="0.55000000000000004">
      <c r="C210" s="182">
        <v>204</v>
      </c>
      <c r="D210" s="365"/>
      <c r="E210" s="366"/>
      <c r="F210" s="364"/>
      <c r="G210" s="371"/>
      <c r="H210" s="370"/>
      <c r="I210" s="114">
        <f t="shared" si="59"/>
        <v>0</v>
      </c>
      <c r="J210" s="114"/>
      <c r="K210" s="172" t="str">
        <f t="shared" si="60"/>
        <v/>
      </c>
      <c r="L210" s="173" t="str">
        <f t="shared" si="61"/>
        <v/>
      </c>
      <c r="M210" s="248" t="s">
        <v>53</v>
      </c>
      <c r="O210" s="174" t="str">
        <f t="shared" si="62"/>
        <v/>
      </c>
      <c r="P210" s="174" t="str">
        <f t="shared" si="69"/>
        <v/>
      </c>
      <c r="Q210" s="171" t="str">
        <f t="shared" si="70"/>
        <v/>
      </c>
      <c r="R210" s="248" t="s">
        <v>53</v>
      </c>
      <c r="U210" s="134" t="str">
        <f t="shared" si="71"/>
        <v/>
      </c>
      <c r="V210" s="248" t="s">
        <v>53</v>
      </c>
      <c r="W210" s="29"/>
      <c r="X210" s="29"/>
      <c r="Y210" s="29"/>
      <c r="Z210" s="29"/>
      <c r="AA210" s="129">
        <f t="shared" si="63"/>
        <v>0</v>
      </c>
      <c r="AB210" s="129">
        <f t="shared" si="64"/>
        <v>0</v>
      </c>
      <c r="AC210" s="129">
        <f t="shared" si="65"/>
        <v>0</v>
      </c>
      <c r="AD210" s="129">
        <f t="shared" si="66"/>
        <v>0</v>
      </c>
      <c r="AE210" s="189"/>
      <c r="AF210" s="189"/>
      <c r="AG210" s="135">
        <f t="shared" si="72"/>
        <v>0</v>
      </c>
      <c r="AH210" s="129"/>
      <c r="AI210" s="135">
        <f t="shared" si="73"/>
        <v>0</v>
      </c>
      <c r="AJ210" s="130">
        <f t="shared" si="67"/>
        <v>0</v>
      </c>
      <c r="AK210" s="130" t="str">
        <f t="shared" si="68"/>
        <v/>
      </c>
      <c r="AL210" s="130" t="str">
        <f t="shared" si="74"/>
        <v/>
      </c>
      <c r="AM210" s="119"/>
      <c r="AN210" s="119"/>
      <c r="AO210" s="94" t="str">
        <f t="shared" si="58"/>
        <v/>
      </c>
      <c r="AP210" s="132"/>
      <c r="AQ210" s="133" t="str">
        <f t="shared" si="76"/>
        <v/>
      </c>
      <c r="AR210" s="249"/>
      <c r="AT210" s="248" t="s">
        <v>54</v>
      </c>
      <c r="AU210" s="136" t="str">
        <f t="shared" si="75"/>
        <v/>
      </c>
      <c r="AV210" s="119"/>
      <c r="AW210" s="119"/>
      <c r="AX210" s="119"/>
    </row>
    <row r="211" spans="3:50" ht="25.5" customHeight="1" x14ac:dyDescent="0.55000000000000004">
      <c r="C211" s="182">
        <v>205</v>
      </c>
      <c r="D211" s="365"/>
      <c r="E211" s="366"/>
      <c r="F211" s="364"/>
      <c r="G211" s="371"/>
      <c r="H211" s="370"/>
      <c r="I211" s="114">
        <f t="shared" si="59"/>
        <v>0</v>
      </c>
      <c r="J211" s="114"/>
      <c r="K211" s="172" t="str">
        <f t="shared" si="60"/>
        <v/>
      </c>
      <c r="L211" s="173" t="str">
        <f t="shared" si="61"/>
        <v/>
      </c>
      <c r="M211" s="248" t="s">
        <v>53</v>
      </c>
      <c r="O211" s="174" t="str">
        <f t="shared" si="62"/>
        <v/>
      </c>
      <c r="P211" s="174" t="str">
        <f t="shared" si="69"/>
        <v/>
      </c>
      <c r="Q211" s="171" t="str">
        <f t="shared" si="70"/>
        <v/>
      </c>
      <c r="R211" s="248" t="s">
        <v>53</v>
      </c>
      <c r="U211" s="134" t="str">
        <f t="shared" si="71"/>
        <v/>
      </c>
      <c r="V211" s="248" t="s">
        <v>53</v>
      </c>
      <c r="W211" s="29"/>
      <c r="X211" s="29"/>
      <c r="Y211" s="29"/>
      <c r="Z211" s="29"/>
      <c r="AA211" s="129">
        <f t="shared" si="63"/>
        <v>0</v>
      </c>
      <c r="AB211" s="129">
        <f t="shared" si="64"/>
        <v>0</v>
      </c>
      <c r="AC211" s="129">
        <f t="shared" si="65"/>
        <v>0</v>
      </c>
      <c r="AD211" s="129">
        <f t="shared" si="66"/>
        <v>0</v>
      </c>
      <c r="AE211" s="189"/>
      <c r="AF211" s="189"/>
      <c r="AG211" s="135">
        <f t="shared" si="72"/>
        <v>0</v>
      </c>
      <c r="AH211" s="129"/>
      <c r="AI211" s="135">
        <f t="shared" si="73"/>
        <v>0</v>
      </c>
      <c r="AJ211" s="130">
        <f t="shared" si="67"/>
        <v>0</v>
      </c>
      <c r="AK211" s="130" t="str">
        <f t="shared" si="68"/>
        <v/>
      </c>
      <c r="AL211" s="130" t="str">
        <f t="shared" si="74"/>
        <v/>
      </c>
      <c r="AM211" s="119"/>
      <c r="AN211" s="119"/>
      <c r="AO211" s="94" t="str">
        <f t="shared" ref="AO211:AO274" si="77">AL211</f>
        <v/>
      </c>
      <c r="AP211" s="132"/>
      <c r="AQ211" s="133" t="str">
        <f t="shared" si="76"/>
        <v/>
      </c>
      <c r="AR211" s="249"/>
      <c r="AT211" s="248" t="s">
        <v>54</v>
      </c>
      <c r="AU211" s="136" t="str">
        <f t="shared" si="75"/>
        <v/>
      </c>
      <c r="AV211" s="119"/>
      <c r="AW211" s="119"/>
      <c r="AX211" s="119"/>
    </row>
    <row r="212" spans="3:50" ht="25.5" customHeight="1" x14ac:dyDescent="0.55000000000000004">
      <c r="C212" s="182">
        <v>206</v>
      </c>
      <c r="D212" s="365"/>
      <c r="E212" s="366"/>
      <c r="F212" s="364"/>
      <c r="G212" s="371"/>
      <c r="H212" s="370"/>
      <c r="I212" s="114">
        <f t="shared" si="59"/>
        <v>0</v>
      </c>
      <c r="J212" s="114"/>
      <c r="K212" s="172" t="str">
        <f t="shared" si="60"/>
        <v/>
      </c>
      <c r="L212" s="173" t="str">
        <f t="shared" si="61"/>
        <v/>
      </c>
      <c r="M212" s="248" t="s">
        <v>53</v>
      </c>
      <c r="O212" s="174" t="str">
        <f t="shared" si="62"/>
        <v/>
      </c>
      <c r="P212" s="174" t="str">
        <f t="shared" si="69"/>
        <v/>
      </c>
      <c r="Q212" s="171" t="str">
        <f t="shared" si="70"/>
        <v/>
      </c>
      <c r="R212" s="248" t="s">
        <v>53</v>
      </c>
      <c r="U212" s="134" t="str">
        <f t="shared" si="71"/>
        <v/>
      </c>
      <c r="V212" s="248" t="s">
        <v>53</v>
      </c>
      <c r="W212" s="29"/>
      <c r="X212" s="29"/>
      <c r="Y212" s="29"/>
      <c r="Z212" s="29"/>
      <c r="AA212" s="129">
        <f t="shared" si="63"/>
        <v>0</v>
      </c>
      <c r="AB212" s="129">
        <f t="shared" si="64"/>
        <v>0</v>
      </c>
      <c r="AC212" s="129">
        <f t="shared" si="65"/>
        <v>0</v>
      </c>
      <c r="AD212" s="129">
        <f t="shared" si="66"/>
        <v>0</v>
      </c>
      <c r="AE212" s="189"/>
      <c r="AF212" s="189"/>
      <c r="AG212" s="135">
        <f t="shared" si="72"/>
        <v>0</v>
      </c>
      <c r="AH212" s="129"/>
      <c r="AI212" s="135">
        <f t="shared" si="73"/>
        <v>0</v>
      </c>
      <c r="AJ212" s="130">
        <f t="shared" si="67"/>
        <v>0</v>
      </c>
      <c r="AK212" s="130" t="str">
        <f t="shared" si="68"/>
        <v/>
      </c>
      <c r="AL212" s="130" t="str">
        <f t="shared" si="74"/>
        <v/>
      </c>
      <c r="AM212" s="119"/>
      <c r="AN212" s="119"/>
      <c r="AO212" s="94" t="str">
        <f t="shared" si="77"/>
        <v/>
      </c>
      <c r="AP212" s="132"/>
      <c r="AQ212" s="133" t="str">
        <f t="shared" si="76"/>
        <v/>
      </c>
      <c r="AR212" s="249"/>
      <c r="AT212" s="248" t="s">
        <v>54</v>
      </c>
      <c r="AU212" s="136" t="str">
        <f t="shared" si="75"/>
        <v/>
      </c>
      <c r="AV212" s="119"/>
      <c r="AW212" s="119"/>
      <c r="AX212" s="119"/>
    </row>
    <row r="213" spans="3:50" ht="25.5" customHeight="1" x14ac:dyDescent="0.55000000000000004">
      <c r="C213" s="182">
        <v>207</v>
      </c>
      <c r="D213" s="365"/>
      <c r="E213" s="366"/>
      <c r="F213" s="364"/>
      <c r="G213" s="371"/>
      <c r="H213" s="370"/>
      <c r="I213" s="114">
        <f t="shared" si="59"/>
        <v>0</v>
      </c>
      <c r="J213" s="114"/>
      <c r="K213" s="172" t="str">
        <f t="shared" si="60"/>
        <v/>
      </c>
      <c r="L213" s="173" t="str">
        <f t="shared" si="61"/>
        <v/>
      </c>
      <c r="M213" s="248" t="s">
        <v>53</v>
      </c>
      <c r="O213" s="174" t="str">
        <f t="shared" si="62"/>
        <v/>
      </c>
      <c r="P213" s="174" t="str">
        <f t="shared" si="69"/>
        <v/>
      </c>
      <c r="Q213" s="171" t="str">
        <f t="shared" si="70"/>
        <v/>
      </c>
      <c r="R213" s="248" t="s">
        <v>53</v>
      </c>
      <c r="U213" s="134" t="str">
        <f t="shared" si="71"/>
        <v/>
      </c>
      <c r="V213" s="248" t="s">
        <v>53</v>
      </c>
      <c r="W213" s="29"/>
      <c r="X213" s="29"/>
      <c r="Y213" s="29"/>
      <c r="Z213" s="29"/>
      <c r="AA213" s="129">
        <f t="shared" si="63"/>
        <v>0</v>
      </c>
      <c r="AB213" s="129">
        <f t="shared" si="64"/>
        <v>0</v>
      </c>
      <c r="AC213" s="129">
        <f t="shared" si="65"/>
        <v>0</v>
      </c>
      <c r="AD213" s="129">
        <f t="shared" si="66"/>
        <v>0</v>
      </c>
      <c r="AE213" s="189"/>
      <c r="AF213" s="189"/>
      <c r="AG213" s="135">
        <f t="shared" si="72"/>
        <v>0</v>
      </c>
      <c r="AH213" s="129"/>
      <c r="AI213" s="135">
        <f t="shared" si="73"/>
        <v>0</v>
      </c>
      <c r="AJ213" s="130">
        <f t="shared" si="67"/>
        <v>0</v>
      </c>
      <c r="AK213" s="130" t="str">
        <f t="shared" si="68"/>
        <v/>
      </c>
      <c r="AL213" s="130" t="str">
        <f t="shared" si="74"/>
        <v/>
      </c>
      <c r="AM213" s="119"/>
      <c r="AN213" s="119"/>
      <c r="AO213" s="94" t="str">
        <f t="shared" si="77"/>
        <v/>
      </c>
      <c r="AP213" s="132"/>
      <c r="AQ213" s="133" t="str">
        <f t="shared" si="76"/>
        <v/>
      </c>
      <c r="AR213" s="249"/>
      <c r="AT213" s="248" t="s">
        <v>54</v>
      </c>
      <c r="AU213" s="136" t="str">
        <f t="shared" si="75"/>
        <v/>
      </c>
      <c r="AV213" s="119"/>
      <c r="AW213" s="119"/>
      <c r="AX213" s="119"/>
    </row>
    <row r="214" spans="3:50" ht="25.5" customHeight="1" x14ac:dyDescent="0.55000000000000004">
      <c r="C214" s="182">
        <v>208</v>
      </c>
      <c r="D214" s="365"/>
      <c r="E214" s="366"/>
      <c r="F214" s="364"/>
      <c r="G214" s="371"/>
      <c r="H214" s="370"/>
      <c r="I214" s="114">
        <f t="shared" si="59"/>
        <v>0</v>
      </c>
      <c r="J214" s="114"/>
      <c r="K214" s="172" t="str">
        <f t="shared" si="60"/>
        <v/>
      </c>
      <c r="L214" s="173" t="str">
        <f t="shared" si="61"/>
        <v/>
      </c>
      <c r="M214" s="248" t="s">
        <v>53</v>
      </c>
      <c r="O214" s="174" t="str">
        <f t="shared" si="62"/>
        <v/>
      </c>
      <c r="P214" s="174" t="str">
        <f t="shared" si="69"/>
        <v/>
      </c>
      <c r="Q214" s="171" t="str">
        <f t="shared" si="70"/>
        <v/>
      </c>
      <c r="R214" s="248" t="s">
        <v>53</v>
      </c>
      <c r="U214" s="134" t="str">
        <f t="shared" si="71"/>
        <v/>
      </c>
      <c r="V214" s="248" t="s">
        <v>53</v>
      </c>
      <c r="W214" s="29"/>
      <c r="X214" s="29"/>
      <c r="Y214" s="29"/>
      <c r="Z214" s="29"/>
      <c r="AA214" s="129">
        <f t="shared" si="63"/>
        <v>0</v>
      </c>
      <c r="AB214" s="129">
        <f t="shared" si="64"/>
        <v>0</v>
      </c>
      <c r="AC214" s="129">
        <f t="shared" si="65"/>
        <v>0</v>
      </c>
      <c r="AD214" s="129">
        <f t="shared" si="66"/>
        <v>0</v>
      </c>
      <c r="AE214" s="189"/>
      <c r="AF214" s="189"/>
      <c r="AG214" s="135">
        <f t="shared" si="72"/>
        <v>0</v>
      </c>
      <c r="AH214" s="129"/>
      <c r="AI214" s="135">
        <f t="shared" si="73"/>
        <v>0</v>
      </c>
      <c r="AJ214" s="130">
        <f t="shared" si="67"/>
        <v>0</v>
      </c>
      <c r="AK214" s="130" t="str">
        <f t="shared" si="68"/>
        <v/>
      </c>
      <c r="AL214" s="130" t="str">
        <f t="shared" si="74"/>
        <v/>
      </c>
      <c r="AM214" s="119"/>
      <c r="AN214" s="119"/>
      <c r="AO214" s="94" t="str">
        <f t="shared" si="77"/>
        <v/>
      </c>
      <c r="AP214" s="132"/>
      <c r="AQ214" s="133" t="str">
        <f t="shared" si="76"/>
        <v/>
      </c>
      <c r="AR214" s="249"/>
      <c r="AT214" s="248" t="s">
        <v>54</v>
      </c>
      <c r="AU214" s="136" t="str">
        <f t="shared" si="75"/>
        <v/>
      </c>
      <c r="AV214" s="119"/>
      <c r="AW214" s="119"/>
      <c r="AX214" s="119"/>
    </row>
    <row r="215" spans="3:50" ht="25.5" customHeight="1" x14ac:dyDescent="0.55000000000000004">
      <c r="C215" s="182">
        <v>209</v>
      </c>
      <c r="D215" s="365"/>
      <c r="E215" s="366"/>
      <c r="F215" s="364"/>
      <c r="G215" s="371"/>
      <c r="H215" s="370"/>
      <c r="I215" s="114">
        <f t="shared" si="59"/>
        <v>0</v>
      </c>
      <c r="J215" s="114"/>
      <c r="K215" s="172" t="str">
        <f t="shared" si="60"/>
        <v/>
      </c>
      <c r="L215" s="173" t="str">
        <f t="shared" si="61"/>
        <v/>
      </c>
      <c r="M215" s="248" t="s">
        <v>53</v>
      </c>
      <c r="O215" s="174" t="str">
        <f t="shared" si="62"/>
        <v/>
      </c>
      <c r="P215" s="174" t="str">
        <f t="shared" si="69"/>
        <v/>
      </c>
      <c r="Q215" s="171" t="str">
        <f t="shared" si="70"/>
        <v/>
      </c>
      <c r="R215" s="248" t="s">
        <v>53</v>
      </c>
      <c r="U215" s="134" t="str">
        <f t="shared" si="71"/>
        <v/>
      </c>
      <c r="V215" s="248" t="s">
        <v>53</v>
      </c>
      <c r="W215" s="29"/>
      <c r="X215" s="29"/>
      <c r="Y215" s="29"/>
      <c r="Z215" s="29"/>
      <c r="AA215" s="129">
        <f t="shared" si="63"/>
        <v>0</v>
      </c>
      <c r="AB215" s="129">
        <f t="shared" si="64"/>
        <v>0</v>
      </c>
      <c r="AC215" s="129">
        <f t="shared" si="65"/>
        <v>0</v>
      </c>
      <c r="AD215" s="129">
        <f t="shared" si="66"/>
        <v>0</v>
      </c>
      <c r="AE215" s="189"/>
      <c r="AF215" s="189"/>
      <c r="AG215" s="135">
        <f t="shared" si="72"/>
        <v>0</v>
      </c>
      <c r="AH215" s="129"/>
      <c r="AI215" s="135">
        <f t="shared" si="73"/>
        <v>0</v>
      </c>
      <c r="AJ215" s="130">
        <f t="shared" si="67"/>
        <v>0</v>
      </c>
      <c r="AK215" s="130" t="str">
        <f t="shared" si="68"/>
        <v/>
      </c>
      <c r="AL215" s="130" t="str">
        <f t="shared" si="74"/>
        <v/>
      </c>
      <c r="AM215" s="119"/>
      <c r="AN215" s="119"/>
      <c r="AO215" s="94" t="str">
        <f t="shared" si="77"/>
        <v/>
      </c>
      <c r="AP215" s="132"/>
      <c r="AQ215" s="133" t="str">
        <f t="shared" si="76"/>
        <v/>
      </c>
      <c r="AR215" s="249"/>
      <c r="AT215" s="248" t="s">
        <v>54</v>
      </c>
      <c r="AU215" s="136" t="str">
        <f t="shared" si="75"/>
        <v/>
      </c>
      <c r="AV215" s="119"/>
      <c r="AW215" s="119"/>
      <c r="AX215" s="119"/>
    </row>
    <row r="216" spans="3:50" ht="25.5" customHeight="1" x14ac:dyDescent="0.55000000000000004">
      <c r="C216" s="182">
        <v>210</v>
      </c>
      <c r="D216" s="365"/>
      <c r="E216" s="366"/>
      <c r="F216" s="364"/>
      <c r="G216" s="371"/>
      <c r="H216" s="370"/>
      <c r="I216" s="114">
        <f t="shared" si="59"/>
        <v>0</v>
      </c>
      <c r="J216" s="114"/>
      <c r="K216" s="172" t="str">
        <f t="shared" si="60"/>
        <v/>
      </c>
      <c r="L216" s="173" t="str">
        <f t="shared" si="61"/>
        <v/>
      </c>
      <c r="M216" s="248" t="s">
        <v>53</v>
      </c>
      <c r="O216" s="174" t="str">
        <f t="shared" si="62"/>
        <v/>
      </c>
      <c r="P216" s="174" t="str">
        <f t="shared" si="69"/>
        <v/>
      </c>
      <c r="Q216" s="171" t="str">
        <f t="shared" si="70"/>
        <v/>
      </c>
      <c r="R216" s="248" t="s">
        <v>53</v>
      </c>
      <c r="U216" s="134" t="str">
        <f t="shared" si="71"/>
        <v/>
      </c>
      <c r="V216" s="248" t="s">
        <v>53</v>
      </c>
      <c r="W216" s="29"/>
      <c r="X216" s="29"/>
      <c r="Y216" s="29"/>
      <c r="Z216" s="29"/>
      <c r="AA216" s="129">
        <f t="shared" si="63"/>
        <v>0</v>
      </c>
      <c r="AB216" s="129">
        <f t="shared" si="64"/>
        <v>0</v>
      </c>
      <c r="AC216" s="129">
        <f t="shared" si="65"/>
        <v>0</v>
      </c>
      <c r="AD216" s="129">
        <f t="shared" si="66"/>
        <v>0</v>
      </c>
      <c r="AE216" s="189"/>
      <c r="AF216" s="189"/>
      <c r="AG216" s="135">
        <f t="shared" si="72"/>
        <v>0</v>
      </c>
      <c r="AH216" s="129"/>
      <c r="AI216" s="135">
        <f t="shared" si="73"/>
        <v>0</v>
      </c>
      <c r="AJ216" s="130">
        <f t="shared" si="67"/>
        <v>0</v>
      </c>
      <c r="AK216" s="130" t="str">
        <f t="shared" si="68"/>
        <v/>
      </c>
      <c r="AL216" s="130" t="str">
        <f t="shared" si="74"/>
        <v/>
      </c>
      <c r="AM216" s="119"/>
      <c r="AN216" s="119"/>
      <c r="AO216" s="94" t="str">
        <f t="shared" si="77"/>
        <v/>
      </c>
      <c r="AP216" s="132"/>
      <c r="AQ216" s="133" t="str">
        <f t="shared" si="76"/>
        <v/>
      </c>
      <c r="AR216" s="249"/>
      <c r="AT216" s="248" t="s">
        <v>54</v>
      </c>
      <c r="AU216" s="136" t="str">
        <f t="shared" si="75"/>
        <v/>
      </c>
      <c r="AV216" s="119"/>
      <c r="AW216" s="119"/>
      <c r="AX216" s="119"/>
    </row>
    <row r="217" spans="3:50" ht="25.5" customHeight="1" x14ac:dyDescent="0.55000000000000004">
      <c r="C217" s="182">
        <v>211</v>
      </c>
      <c r="D217" s="365"/>
      <c r="E217" s="366"/>
      <c r="F217" s="364"/>
      <c r="G217" s="371"/>
      <c r="H217" s="370"/>
      <c r="I217" s="114">
        <f t="shared" si="59"/>
        <v>0</v>
      </c>
      <c r="J217" s="114"/>
      <c r="K217" s="172" t="str">
        <f t="shared" si="60"/>
        <v/>
      </c>
      <c r="L217" s="173" t="str">
        <f t="shared" si="61"/>
        <v/>
      </c>
      <c r="M217" s="248" t="s">
        <v>53</v>
      </c>
      <c r="O217" s="174" t="str">
        <f t="shared" si="62"/>
        <v/>
      </c>
      <c r="P217" s="174" t="str">
        <f t="shared" si="69"/>
        <v/>
      </c>
      <c r="Q217" s="171" t="str">
        <f t="shared" si="70"/>
        <v/>
      </c>
      <c r="R217" s="248" t="s">
        <v>53</v>
      </c>
      <c r="U217" s="134" t="str">
        <f t="shared" si="71"/>
        <v/>
      </c>
      <c r="V217" s="248" t="s">
        <v>53</v>
      </c>
      <c r="W217" s="29"/>
      <c r="X217" s="29"/>
      <c r="Y217" s="29"/>
      <c r="Z217" s="29"/>
      <c r="AA217" s="129">
        <f t="shared" si="63"/>
        <v>0</v>
      </c>
      <c r="AB217" s="129">
        <f t="shared" si="64"/>
        <v>0</v>
      </c>
      <c r="AC217" s="129">
        <f t="shared" si="65"/>
        <v>0</v>
      </c>
      <c r="AD217" s="129">
        <f t="shared" si="66"/>
        <v>0</v>
      </c>
      <c r="AE217" s="189"/>
      <c r="AF217" s="189"/>
      <c r="AG217" s="135">
        <f t="shared" si="72"/>
        <v>0</v>
      </c>
      <c r="AH217" s="129"/>
      <c r="AI217" s="135">
        <f t="shared" si="73"/>
        <v>0</v>
      </c>
      <c r="AJ217" s="130">
        <f t="shared" si="67"/>
        <v>0</v>
      </c>
      <c r="AK217" s="130" t="str">
        <f t="shared" si="68"/>
        <v/>
      </c>
      <c r="AL217" s="130" t="str">
        <f t="shared" si="74"/>
        <v/>
      </c>
      <c r="AM217" s="119"/>
      <c r="AN217" s="119"/>
      <c r="AO217" s="94" t="str">
        <f t="shared" si="77"/>
        <v/>
      </c>
      <c r="AP217" s="132"/>
      <c r="AQ217" s="133" t="str">
        <f t="shared" si="76"/>
        <v/>
      </c>
      <c r="AR217" s="249"/>
      <c r="AT217" s="248" t="s">
        <v>54</v>
      </c>
      <c r="AU217" s="136" t="str">
        <f t="shared" si="75"/>
        <v/>
      </c>
      <c r="AV217" s="119"/>
      <c r="AW217" s="119"/>
      <c r="AX217" s="119"/>
    </row>
    <row r="218" spans="3:50" ht="25.5" customHeight="1" x14ac:dyDescent="0.55000000000000004">
      <c r="C218" s="182">
        <v>212</v>
      </c>
      <c r="D218" s="365"/>
      <c r="E218" s="366"/>
      <c r="F218" s="364"/>
      <c r="G218" s="371"/>
      <c r="H218" s="370"/>
      <c r="I218" s="114">
        <f t="shared" si="59"/>
        <v>0</v>
      </c>
      <c r="J218" s="114"/>
      <c r="K218" s="172" t="str">
        <f t="shared" si="60"/>
        <v/>
      </c>
      <c r="L218" s="173" t="str">
        <f t="shared" si="61"/>
        <v/>
      </c>
      <c r="M218" s="248" t="s">
        <v>53</v>
      </c>
      <c r="O218" s="174" t="str">
        <f t="shared" si="62"/>
        <v/>
      </c>
      <c r="P218" s="174" t="str">
        <f t="shared" si="69"/>
        <v/>
      </c>
      <c r="Q218" s="171" t="str">
        <f t="shared" si="70"/>
        <v/>
      </c>
      <c r="R218" s="248" t="s">
        <v>53</v>
      </c>
      <c r="U218" s="134" t="str">
        <f t="shared" si="71"/>
        <v/>
      </c>
      <c r="V218" s="248" t="s">
        <v>53</v>
      </c>
      <c r="W218" s="29"/>
      <c r="X218" s="29"/>
      <c r="Y218" s="29"/>
      <c r="Z218" s="29"/>
      <c r="AA218" s="129">
        <f t="shared" si="63"/>
        <v>0</v>
      </c>
      <c r="AB218" s="129">
        <f t="shared" si="64"/>
        <v>0</v>
      </c>
      <c r="AC218" s="129">
        <f t="shared" si="65"/>
        <v>0</v>
      </c>
      <c r="AD218" s="129">
        <f t="shared" si="66"/>
        <v>0</v>
      </c>
      <c r="AE218" s="189"/>
      <c r="AF218" s="189"/>
      <c r="AG218" s="135">
        <f t="shared" si="72"/>
        <v>0</v>
      </c>
      <c r="AH218" s="129"/>
      <c r="AI218" s="135">
        <f t="shared" si="73"/>
        <v>0</v>
      </c>
      <c r="AJ218" s="130">
        <f t="shared" si="67"/>
        <v>0</v>
      </c>
      <c r="AK218" s="130" t="str">
        <f t="shared" si="68"/>
        <v/>
      </c>
      <c r="AL218" s="130" t="str">
        <f t="shared" si="74"/>
        <v/>
      </c>
      <c r="AM218" s="119"/>
      <c r="AN218" s="119"/>
      <c r="AO218" s="94" t="str">
        <f t="shared" si="77"/>
        <v/>
      </c>
      <c r="AP218" s="132"/>
      <c r="AQ218" s="133" t="str">
        <f t="shared" si="76"/>
        <v/>
      </c>
      <c r="AR218" s="249"/>
      <c r="AT218" s="248" t="s">
        <v>54</v>
      </c>
      <c r="AU218" s="136" t="str">
        <f t="shared" si="75"/>
        <v/>
      </c>
      <c r="AV218" s="119"/>
      <c r="AW218" s="119"/>
      <c r="AX218" s="119"/>
    </row>
    <row r="219" spans="3:50" ht="25.5" customHeight="1" x14ac:dyDescent="0.55000000000000004">
      <c r="C219" s="182">
        <v>213</v>
      </c>
      <c r="D219" s="365"/>
      <c r="E219" s="366"/>
      <c r="F219" s="364"/>
      <c r="G219" s="371"/>
      <c r="H219" s="370"/>
      <c r="I219" s="114">
        <f t="shared" si="59"/>
        <v>0</v>
      </c>
      <c r="J219" s="114"/>
      <c r="K219" s="172" t="str">
        <f t="shared" si="60"/>
        <v/>
      </c>
      <c r="L219" s="173" t="str">
        <f t="shared" si="61"/>
        <v/>
      </c>
      <c r="M219" s="248" t="s">
        <v>53</v>
      </c>
      <c r="O219" s="174" t="str">
        <f t="shared" si="62"/>
        <v/>
      </c>
      <c r="P219" s="174" t="str">
        <f t="shared" si="69"/>
        <v/>
      </c>
      <c r="Q219" s="171" t="str">
        <f t="shared" si="70"/>
        <v/>
      </c>
      <c r="R219" s="248" t="s">
        <v>53</v>
      </c>
      <c r="U219" s="134" t="str">
        <f t="shared" si="71"/>
        <v/>
      </c>
      <c r="V219" s="248" t="s">
        <v>53</v>
      </c>
      <c r="W219" s="29"/>
      <c r="X219" s="29"/>
      <c r="Y219" s="29"/>
      <c r="Z219" s="29"/>
      <c r="AA219" s="129">
        <f t="shared" si="63"/>
        <v>0</v>
      </c>
      <c r="AB219" s="129">
        <f t="shared" si="64"/>
        <v>0</v>
      </c>
      <c r="AC219" s="129">
        <f t="shared" si="65"/>
        <v>0</v>
      </c>
      <c r="AD219" s="129">
        <f t="shared" si="66"/>
        <v>0</v>
      </c>
      <c r="AE219" s="189"/>
      <c r="AF219" s="189"/>
      <c r="AG219" s="135">
        <f t="shared" si="72"/>
        <v>0</v>
      </c>
      <c r="AH219" s="129"/>
      <c r="AI219" s="135">
        <f t="shared" si="73"/>
        <v>0</v>
      </c>
      <c r="AJ219" s="130">
        <f t="shared" si="67"/>
        <v>0</v>
      </c>
      <c r="AK219" s="130" t="str">
        <f t="shared" si="68"/>
        <v/>
      </c>
      <c r="AL219" s="130" t="str">
        <f t="shared" si="74"/>
        <v/>
      </c>
      <c r="AM219" s="119"/>
      <c r="AN219" s="119"/>
      <c r="AO219" s="94" t="str">
        <f t="shared" si="77"/>
        <v/>
      </c>
      <c r="AP219" s="132"/>
      <c r="AQ219" s="133" t="str">
        <f t="shared" si="76"/>
        <v/>
      </c>
      <c r="AR219" s="249"/>
      <c r="AT219" s="248" t="s">
        <v>54</v>
      </c>
      <c r="AU219" s="136" t="str">
        <f t="shared" si="75"/>
        <v/>
      </c>
      <c r="AV219" s="119"/>
      <c r="AW219" s="119"/>
      <c r="AX219" s="119"/>
    </row>
    <row r="220" spans="3:50" ht="25.5" customHeight="1" x14ac:dyDescent="0.55000000000000004">
      <c r="C220" s="182">
        <v>214</v>
      </c>
      <c r="D220" s="365"/>
      <c r="E220" s="366"/>
      <c r="F220" s="364"/>
      <c r="G220" s="371"/>
      <c r="H220" s="370"/>
      <c r="I220" s="114">
        <f t="shared" si="59"/>
        <v>0</v>
      </c>
      <c r="J220" s="114"/>
      <c r="K220" s="172" t="str">
        <f t="shared" si="60"/>
        <v/>
      </c>
      <c r="L220" s="173" t="str">
        <f t="shared" si="61"/>
        <v/>
      </c>
      <c r="M220" s="248" t="s">
        <v>53</v>
      </c>
      <c r="O220" s="174" t="str">
        <f t="shared" si="62"/>
        <v/>
      </c>
      <c r="P220" s="174" t="str">
        <f t="shared" si="69"/>
        <v/>
      </c>
      <c r="Q220" s="171" t="str">
        <f t="shared" si="70"/>
        <v/>
      </c>
      <c r="R220" s="248" t="s">
        <v>53</v>
      </c>
      <c r="U220" s="134" t="str">
        <f t="shared" si="71"/>
        <v/>
      </c>
      <c r="V220" s="248" t="s">
        <v>53</v>
      </c>
      <c r="W220" s="29"/>
      <c r="X220" s="29"/>
      <c r="Y220" s="29"/>
      <c r="Z220" s="29"/>
      <c r="AA220" s="129">
        <f t="shared" si="63"/>
        <v>0</v>
      </c>
      <c r="AB220" s="129">
        <f t="shared" si="64"/>
        <v>0</v>
      </c>
      <c r="AC220" s="129">
        <f t="shared" si="65"/>
        <v>0</v>
      </c>
      <c r="AD220" s="129">
        <f t="shared" si="66"/>
        <v>0</v>
      </c>
      <c r="AE220" s="189"/>
      <c r="AF220" s="189"/>
      <c r="AG220" s="135">
        <f t="shared" si="72"/>
        <v>0</v>
      </c>
      <c r="AH220" s="129"/>
      <c r="AI220" s="135">
        <f t="shared" si="73"/>
        <v>0</v>
      </c>
      <c r="AJ220" s="130">
        <f t="shared" si="67"/>
        <v>0</v>
      </c>
      <c r="AK220" s="130" t="str">
        <f t="shared" si="68"/>
        <v/>
      </c>
      <c r="AL220" s="130" t="str">
        <f t="shared" si="74"/>
        <v/>
      </c>
      <c r="AM220" s="119"/>
      <c r="AN220" s="119"/>
      <c r="AO220" s="94" t="str">
        <f t="shared" si="77"/>
        <v/>
      </c>
      <c r="AP220" s="132"/>
      <c r="AQ220" s="133" t="str">
        <f t="shared" si="76"/>
        <v/>
      </c>
      <c r="AR220" s="249"/>
      <c r="AT220" s="248" t="s">
        <v>54</v>
      </c>
      <c r="AU220" s="136" t="str">
        <f t="shared" si="75"/>
        <v/>
      </c>
      <c r="AV220" s="119"/>
      <c r="AW220" s="119"/>
      <c r="AX220" s="119"/>
    </row>
    <row r="221" spans="3:50" ht="25.5" customHeight="1" x14ac:dyDescent="0.55000000000000004">
      <c r="C221" s="182">
        <v>215</v>
      </c>
      <c r="D221" s="365"/>
      <c r="E221" s="366"/>
      <c r="F221" s="364"/>
      <c r="G221" s="371"/>
      <c r="H221" s="370"/>
      <c r="I221" s="114">
        <f t="shared" si="59"/>
        <v>0</v>
      </c>
      <c r="J221" s="114"/>
      <c r="K221" s="172" t="str">
        <f t="shared" si="60"/>
        <v/>
      </c>
      <c r="L221" s="173" t="str">
        <f t="shared" si="61"/>
        <v/>
      </c>
      <c r="M221" s="248" t="s">
        <v>53</v>
      </c>
      <c r="O221" s="174" t="str">
        <f t="shared" si="62"/>
        <v/>
      </c>
      <c r="P221" s="174" t="str">
        <f t="shared" si="69"/>
        <v/>
      </c>
      <c r="Q221" s="171" t="str">
        <f t="shared" si="70"/>
        <v/>
      </c>
      <c r="R221" s="248" t="s">
        <v>53</v>
      </c>
      <c r="U221" s="134" t="str">
        <f t="shared" si="71"/>
        <v/>
      </c>
      <c r="V221" s="248" t="s">
        <v>53</v>
      </c>
      <c r="W221" s="29"/>
      <c r="X221" s="29"/>
      <c r="Y221" s="29"/>
      <c r="Z221" s="29"/>
      <c r="AA221" s="129">
        <f t="shared" si="63"/>
        <v>0</v>
      </c>
      <c r="AB221" s="129">
        <f t="shared" si="64"/>
        <v>0</v>
      </c>
      <c r="AC221" s="129">
        <f t="shared" si="65"/>
        <v>0</v>
      </c>
      <c r="AD221" s="129">
        <f t="shared" si="66"/>
        <v>0</v>
      </c>
      <c r="AE221" s="189"/>
      <c r="AF221" s="189"/>
      <c r="AG221" s="135">
        <f t="shared" si="72"/>
        <v>0</v>
      </c>
      <c r="AH221" s="129"/>
      <c r="AI221" s="135">
        <f t="shared" si="73"/>
        <v>0</v>
      </c>
      <c r="AJ221" s="130">
        <f t="shared" si="67"/>
        <v>0</v>
      </c>
      <c r="AK221" s="130" t="str">
        <f t="shared" si="68"/>
        <v/>
      </c>
      <c r="AL221" s="130" t="str">
        <f t="shared" si="74"/>
        <v/>
      </c>
      <c r="AM221" s="119"/>
      <c r="AN221" s="119"/>
      <c r="AO221" s="94" t="str">
        <f t="shared" si="77"/>
        <v/>
      </c>
      <c r="AP221" s="132"/>
      <c r="AQ221" s="133" t="str">
        <f t="shared" si="76"/>
        <v/>
      </c>
      <c r="AR221" s="249"/>
      <c r="AT221" s="248" t="s">
        <v>54</v>
      </c>
      <c r="AU221" s="136" t="str">
        <f t="shared" si="75"/>
        <v/>
      </c>
      <c r="AV221" s="119"/>
      <c r="AW221" s="119"/>
      <c r="AX221" s="119"/>
    </row>
    <row r="222" spans="3:50" ht="25.5" customHeight="1" x14ac:dyDescent="0.55000000000000004">
      <c r="C222" s="182">
        <v>216</v>
      </c>
      <c r="D222" s="365"/>
      <c r="E222" s="366"/>
      <c r="F222" s="364"/>
      <c r="G222" s="371"/>
      <c r="H222" s="370"/>
      <c r="I222" s="114">
        <f t="shared" si="59"/>
        <v>0</v>
      </c>
      <c r="J222" s="114"/>
      <c r="K222" s="172" t="str">
        <f t="shared" si="60"/>
        <v/>
      </c>
      <c r="L222" s="173" t="str">
        <f t="shared" si="61"/>
        <v/>
      </c>
      <c r="M222" s="248" t="s">
        <v>53</v>
      </c>
      <c r="O222" s="174" t="str">
        <f t="shared" si="62"/>
        <v/>
      </c>
      <c r="P222" s="174" t="str">
        <f t="shared" si="69"/>
        <v/>
      </c>
      <c r="Q222" s="171" t="str">
        <f t="shared" si="70"/>
        <v/>
      </c>
      <c r="R222" s="248" t="s">
        <v>53</v>
      </c>
      <c r="U222" s="134" t="str">
        <f t="shared" si="71"/>
        <v/>
      </c>
      <c r="V222" s="248" t="s">
        <v>53</v>
      </c>
      <c r="W222" s="29"/>
      <c r="X222" s="29"/>
      <c r="Y222" s="29"/>
      <c r="Z222" s="29"/>
      <c r="AA222" s="129">
        <f t="shared" si="63"/>
        <v>0</v>
      </c>
      <c r="AB222" s="129">
        <f t="shared" si="64"/>
        <v>0</v>
      </c>
      <c r="AC222" s="129">
        <f t="shared" si="65"/>
        <v>0</v>
      </c>
      <c r="AD222" s="129">
        <f t="shared" si="66"/>
        <v>0</v>
      </c>
      <c r="AE222" s="189"/>
      <c r="AF222" s="189"/>
      <c r="AG222" s="135">
        <f t="shared" si="72"/>
        <v>0</v>
      </c>
      <c r="AH222" s="129"/>
      <c r="AI222" s="135">
        <f t="shared" si="73"/>
        <v>0</v>
      </c>
      <c r="AJ222" s="130">
        <f t="shared" si="67"/>
        <v>0</v>
      </c>
      <c r="AK222" s="130" t="str">
        <f t="shared" si="68"/>
        <v/>
      </c>
      <c r="AL222" s="130" t="str">
        <f t="shared" si="74"/>
        <v/>
      </c>
      <c r="AM222" s="119"/>
      <c r="AN222" s="119"/>
      <c r="AO222" s="94" t="str">
        <f t="shared" si="77"/>
        <v/>
      </c>
      <c r="AP222" s="132"/>
      <c r="AQ222" s="133" t="str">
        <f t="shared" si="76"/>
        <v/>
      </c>
      <c r="AR222" s="249"/>
      <c r="AT222" s="248" t="s">
        <v>54</v>
      </c>
      <c r="AU222" s="136" t="str">
        <f t="shared" si="75"/>
        <v/>
      </c>
      <c r="AV222" s="119"/>
      <c r="AW222" s="119"/>
      <c r="AX222" s="119"/>
    </row>
    <row r="223" spans="3:50" ht="25.5" customHeight="1" x14ac:dyDescent="0.55000000000000004">
      <c r="C223" s="182">
        <v>217</v>
      </c>
      <c r="D223" s="365"/>
      <c r="E223" s="366"/>
      <c r="F223" s="364"/>
      <c r="G223" s="371"/>
      <c r="H223" s="370"/>
      <c r="I223" s="114">
        <f t="shared" si="59"/>
        <v>0</v>
      </c>
      <c r="J223" s="114"/>
      <c r="K223" s="172" t="str">
        <f t="shared" si="60"/>
        <v/>
      </c>
      <c r="L223" s="173" t="str">
        <f t="shared" si="61"/>
        <v/>
      </c>
      <c r="M223" s="248" t="s">
        <v>53</v>
      </c>
      <c r="O223" s="174" t="str">
        <f t="shared" si="62"/>
        <v/>
      </c>
      <c r="P223" s="174" t="str">
        <f t="shared" si="69"/>
        <v/>
      </c>
      <c r="Q223" s="171" t="str">
        <f t="shared" si="70"/>
        <v/>
      </c>
      <c r="R223" s="248" t="s">
        <v>53</v>
      </c>
      <c r="U223" s="134" t="str">
        <f t="shared" si="71"/>
        <v/>
      </c>
      <c r="V223" s="248" t="s">
        <v>53</v>
      </c>
      <c r="W223" s="29"/>
      <c r="X223" s="29"/>
      <c r="Y223" s="29"/>
      <c r="Z223" s="29"/>
      <c r="AA223" s="129">
        <f t="shared" si="63"/>
        <v>0</v>
      </c>
      <c r="AB223" s="129">
        <f t="shared" si="64"/>
        <v>0</v>
      </c>
      <c r="AC223" s="129">
        <f t="shared" si="65"/>
        <v>0</v>
      </c>
      <c r="AD223" s="129">
        <f t="shared" si="66"/>
        <v>0</v>
      </c>
      <c r="AE223" s="189"/>
      <c r="AF223" s="189"/>
      <c r="AG223" s="135">
        <f t="shared" si="72"/>
        <v>0</v>
      </c>
      <c r="AH223" s="129"/>
      <c r="AI223" s="135">
        <f t="shared" si="73"/>
        <v>0</v>
      </c>
      <c r="AJ223" s="130">
        <f t="shared" si="67"/>
        <v>0</v>
      </c>
      <c r="AK223" s="130" t="str">
        <f t="shared" si="68"/>
        <v/>
      </c>
      <c r="AL223" s="130" t="str">
        <f t="shared" si="74"/>
        <v/>
      </c>
      <c r="AM223" s="119"/>
      <c r="AN223" s="119"/>
      <c r="AO223" s="94" t="str">
        <f t="shared" si="77"/>
        <v/>
      </c>
      <c r="AP223" s="132"/>
      <c r="AQ223" s="133" t="str">
        <f t="shared" si="76"/>
        <v/>
      </c>
      <c r="AR223" s="249"/>
      <c r="AT223" s="248" t="s">
        <v>54</v>
      </c>
      <c r="AU223" s="136" t="str">
        <f t="shared" si="75"/>
        <v/>
      </c>
      <c r="AV223" s="119"/>
      <c r="AW223" s="119"/>
      <c r="AX223" s="119"/>
    </row>
    <row r="224" spans="3:50" ht="25.5" customHeight="1" x14ac:dyDescent="0.55000000000000004">
      <c r="C224" s="182">
        <v>218</v>
      </c>
      <c r="D224" s="365"/>
      <c r="E224" s="366"/>
      <c r="F224" s="364"/>
      <c r="G224" s="371"/>
      <c r="H224" s="370"/>
      <c r="I224" s="114">
        <f t="shared" si="59"/>
        <v>0</v>
      </c>
      <c r="J224" s="114"/>
      <c r="K224" s="172" t="str">
        <f t="shared" si="60"/>
        <v/>
      </c>
      <c r="L224" s="173" t="str">
        <f t="shared" si="61"/>
        <v/>
      </c>
      <c r="M224" s="248" t="s">
        <v>53</v>
      </c>
      <c r="O224" s="174" t="str">
        <f t="shared" si="62"/>
        <v/>
      </c>
      <c r="P224" s="174" t="str">
        <f t="shared" si="69"/>
        <v/>
      </c>
      <c r="Q224" s="171" t="str">
        <f t="shared" si="70"/>
        <v/>
      </c>
      <c r="R224" s="248" t="s">
        <v>53</v>
      </c>
      <c r="U224" s="134" t="str">
        <f t="shared" si="71"/>
        <v/>
      </c>
      <c r="V224" s="248" t="s">
        <v>53</v>
      </c>
      <c r="W224" s="29"/>
      <c r="X224" s="29"/>
      <c r="Y224" s="29"/>
      <c r="Z224" s="29"/>
      <c r="AA224" s="129">
        <f t="shared" si="63"/>
        <v>0</v>
      </c>
      <c r="AB224" s="129">
        <f t="shared" si="64"/>
        <v>0</v>
      </c>
      <c r="AC224" s="129">
        <f t="shared" si="65"/>
        <v>0</v>
      </c>
      <c r="AD224" s="129">
        <f t="shared" si="66"/>
        <v>0</v>
      </c>
      <c r="AE224" s="189"/>
      <c r="AF224" s="189"/>
      <c r="AG224" s="135">
        <f t="shared" si="72"/>
        <v>0</v>
      </c>
      <c r="AH224" s="129"/>
      <c r="AI224" s="135">
        <f t="shared" si="73"/>
        <v>0</v>
      </c>
      <c r="AJ224" s="130">
        <f t="shared" si="67"/>
        <v>0</v>
      </c>
      <c r="AK224" s="130" t="str">
        <f t="shared" si="68"/>
        <v/>
      </c>
      <c r="AL224" s="130" t="str">
        <f t="shared" si="74"/>
        <v/>
      </c>
      <c r="AM224" s="119"/>
      <c r="AN224" s="119"/>
      <c r="AO224" s="94" t="str">
        <f t="shared" si="77"/>
        <v/>
      </c>
      <c r="AP224" s="132"/>
      <c r="AQ224" s="133" t="str">
        <f t="shared" si="76"/>
        <v/>
      </c>
      <c r="AR224" s="249"/>
      <c r="AT224" s="248" t="s">
        <v>54</v>
      </c>
      <c r="AU224" s="136" t="str">
        <f t="shared" si="75"/>
        <v/>
      </c>
      <c r="AV224" s="119"/>
      <c r="AW224" s="119"/>
      <c r="AX224" s="119"/>
    </row>
    <row r="225" spans="3:50" ht="25.5" customHeight="1" x14ac:dyDescent="0.55000000000000004">
      <c r="C225" s="182">
        <v>219</v>
      </c>
      <c r="D225" s="365"/>
      <c r="E225" s="366"/>
      <c r="F225" s="364"/>
      <c r="G225" s="371"/>
      <c r="H225" s="370"/>
      <c r="I225" s="114">
        <f t="shared" si="59"/>
        <v>0</v>
      </c>
      <c r="J225" s="114"/>
      <c r="K225" s="172" t="str">
        <f t="shared" si="60"/>
        <v/>
      </c>
      <c r="L225" s="173" t="str">
        <f t="shared" si="61"/>
        <v/>
      </c>
      <c r="M225" s="248" t="s">
        <v>53</v>
      </c>
      <c r="O225" s="174" t="str">
        <f t="shared" si="62"/>
        <v/>
      </c>
      <c r="P225" s="174" t="str">
        <f t="shared" si="69"/>
        <v/>
      </c>
      <c r="Q225" s="171" t="str">
        <f t="shared" si="70"/>
        <v/>
      </c>
      <c r="R225" s="248" t="s">
        <v>53</v>
      </c>
      <c r="U225" s="134" t="str">
        <f t="shared" si="71"/>
        <v/>
      </c>
      <c r="V225" s="248" t="s">
        <v>53</v>
      </c>
      <c r="W225" s="29"/>
      <c r="X225" s="29"/>
      <c r="Y225" s="29"/>
      <c r="Z225" s="29"/>
      <c r="AA225" s="129">
        <f t="shared" si="63"/>
        <v>0</v>
      </c>
      <c r="AB225" s="129">
        <f t="shared" si="64"/>
        <v>0</v>
      </c>
      <c r="AC225" s="129">
        <f t="shared" si="65"/>
        <v>0</v>
      </c>
      <c r="AD225" s="129">
        <f t="shared" si="66"/>
        <v>0</v>
      </c>
      <c r="AE225" s="189"/>
      <c r="AF225" s="189"/>
      <c r="AG225" s="135">
        <f t="shared" si="72"/>
        <v>0</v>
      </c>
      <c r="AH225" s="129"/>
      <c r="AI225" s="135">
        <f t="shared" si="73"/>
        <v>0</v>
      </c>
      <c r="AJ225" s="130">
        <f t="shared" si="67"/>
        <v>0</v>
      </c>
      <c r="AK225" s="130" t="str">
        <f t="shared" si="68"/>
        <v/>
      </c>
      <c r="AL225" s="130" t="str">
        <f t="shared" si="74"/>
        <v/>
      </c>
      <c r="AM225" s="119"/>
      <c r="AN225" s="119"/>
      <c r="AO225" s="94" t="str">
        <f t="shared" si="77"/>
        <v/>
      </c>
      <c r="AP225" s="132"/>
      <c r="AQ225" s="133" t="str">
        <f t="shared" si="76"/>
        <v/>
      </c>
      <c r="AR225" s="249"/>
      <c r="AT225" s="248" t="s">
        <v>54</v>
      </c>
      <c r="AU225" s="136" t="str">
        <f t="shared" si="75"/>
        <v/>
      </c>
      <c r="AV225" s="119"/>
      <c r="AW225" s="119"/>
      <c r="AX225" s="119"/>
    </row>
    <row r="226" spans="3:50" ht="25.5" customHeight="1" x14ac:dyDescent="0.55000000000000004">
      <c r="C226" s="182">
        <v>220</v>
      </c>
      <c r="D226" s="365"/>
      <c r="E226" s="366"/>
      <c r="F226" s="364"/>
      <c r="G226" s="371"/>
      <c r="H226" s="370"/>
      <c r="I226" s="114">
        <f t="shared" si="59"/>
        <v>0</v>
      </c>
      <c r="J226" s="114"/>
      <c r="K226" s="172" t="str">
        <f t="shared" si="60"/>
        <v/>
      </c>
      <c r="L226" s="173" t="str">
        <f t="shared" si="61"/>
        <v/>
      </c>
      <c r="M226" s="248" t="s">
        <v>53</v>
      </c>
      <c r="O226" s="174" t="str">
        <f t="shared" si="62"/>
        <v/>
      </c>
      <c r="P226" s="174" t="str">
        <f t="shared" si="69"/>
        <v/>
      </c>
      <c r="Q226" s="171" t="str">
        <f t="shared" si="70"/>
        <v/>
      </c>
      <c r="R226" s="248" t="s">
        <v>53</v>
      </c>
      <c r="U226" s="134" t="str">
        <f t="shared" si="71"/>
        <v/>
      </c>
      <c r="V226" s="248" t="s">
        <v>53</v>
      </c>
      <c r="W226" s="29"/>
      <c r="X226" s="29"/>
      <c r="Y226" s="29"/>
      <c r="Z226" s="29"/>
      <c r="AA226" s="129">
        <f t="shared" si="63"/>
        <v>0</v>
      </c>
      <c r="AB226" s="129">
        <f t="shared" si="64"/>
        <v>0</v>
      </c>
      <c r="AC226" s="129">
        <f t="shared" si="65"/>
        <v>0</v>
      </c>
      <c r="AD226" s="129">
        <f t="shared" si="66"/>
        <v>0</v>
      </c>
      <c r="AE226" s="189"/>
      <c r="AF226" s="189"/>
      <c r="AG226" s="135">
        <f t="shared" si="72"/>
        <v>0</v>
      </c>
      <c r="AH226" s="129"/>
      <c r="AI226" s="135">
        <f t="shared" si="73"/>
        <v>0</v>
      </c>
      <c r="AJ226" s="130">
        <f t="shared" si="67"/>
        <v>0</v>
      </c>
      <c r="AK226" s="130" t="str">
        <f t="shared" si="68"/>
        <v/>
      </c>
      <c r="AL226" s="130" t="str">
        <f t="shared" si="74"/>
        <v/>
      </c>
      <c r="AM226" s="119"/>
      <c r="AN226" s="119"/>
      <c r="AO226" s="94" t="str">
        <f t="shared" si="77"/>
        <v/>
      </c>
      <c r="AP226" s="132"/>
      <c r="AQ226" s="133" t="str">
        <f t="shared" si="76"/>
        <v/>
      </c>
      <c r="AR226" s="249"/>
      <c r="AT226" s="248" t="s">
        <v>54</v>
      </c>
      <c r="AU226" s="136" t="str">
        <f t="shared" si="75"/>
        <v/>
      </c>
      <c r="AV226" s="119"/>
      <c r="AW226" s="119"/>
      <c r="AX226" s="119"/>
    </row>
    <row r="227" spans="3:50" ht="25.5" customHeight="1" x14ac:dyDescent="0.55000000000000004">
      <c r="C227" s="182">
        <v>221</v>
      </c>
      <c r="D227" s="365"/>
      <c r="E227" s="366"/>
      <c r="F227" s="364"/>
      <c r="G227" s="371"/>
      <c r="H227" s="370"/>
      <c r="I227" s="114">
        <f t="shared" si="59"/>
        <v>0</v>
      </c>
      <c r="J227" s="114"/>
      <c r="K227" s="172" t="str">
        <f t="shared" si="60"/>
        <v/>
      </c>
      <c r="L227" s="173" t="str">
        <f t="shared" si="61"/>
        <v/>
      </c>
      <c r="M227" s="248" t="s">
        <v>53</v>
      </c>
      <c r="O227" s="174" t="str">
        <f t="shared" si="62"/>
        <v/>
      </c>
      <c r="P227" s="174" t="str">
        <f t="shared" si="69"/>
        <v/>
      </c>
      <c r="Q227" s="171" t="str">
        <f t="shared" si="70"/>
        <v/>
      </c>
      <c r="R227" s="248" t="s">
        <v>53</v>
      </c>
      <c r="U227" s="134" t="str">
        <f t="shared" si="71"/>
        <v/>
      </c>
      <c r="V227" s="248" t="s">
        <v>53</v>
      </c>
      <c r="W227" s="29"/>
      <c r="X227" s="29"/>
      <c r="Y227" s="29"/>
      <c r="Z227" s="29"/>
      <c r="AA227" s="129">
        <f t="shared" si="63"/>
        <v>0</v>
      </c>
      <c r="AB227" s="129">
        <f t="shared" si="64"/>
        <v>0</v>
      </c>
      <c r="AC227" s="129">
        <f t="shared" si="65"/>
        <v>0</v>
      </c>
      <c r="AD227" s="129">
        <f t="shared" si="66"/>
        <v>0</v>
      </c>
      <c r="AE227" s="189"/>
      <c r="AF227" s="189"/>
      <c r="AG227" s="135">
        <f t="shared" si="72"/>
        <v>0</v>
      </c>
      <c r="AH227" s="129"/>
      <c r="AI227" s="135">
        <f t="shared" si="73"/>
        <v>0</v>
      </c>
      <c r="AJ227" s="130">
        <f t="shared" si="67"/>
        <v>0</v>
      </c>
      <c r="AK227" s="130" t="str">
        <f t="shared" si="68"/>
        <v/>
      </c>
      <c r="AL227" s="130" t="str">
        <f t="shared" si="74"/>
        <v/>
      </c>
      <c r="AM227" s="119"/>
      <c r="AN227" s="119"/>
      <c r="AO227" s="94" t="str">
        <f t="shared" si="77"/>
        <v/>
      </c>
      <c r="AP227" s="132"/>
      <c r="AQ227" s="133" t="str">
        <f t="shared" si="76"/>
        <v/>
      </c>
      <c r="AR227" s="249"/>
      <c r="AT227" s="248" t="s">
        <v>54</v>
      </c>
      <c r="AU227" s="136" t="str">
        <f t="shared" si="75"/>
        <v/>
      </c>
      <c r="AV227" s="119"/>
      <c r="AW227" s="119"/>
      <c r="AX227" s="119"/>
    </row>
    <row r="228" spans="3:50" ht="25.5" customHeight="1" x14ac:dyDescent="0.55000000000000004">
      <c r="C228" s="182">
        <v>222</v>
      </c>
      <c r="D228" s="365"/>
      <c r="E228" s="366"/>
      <c r="F228" s="364"/>
      <c r="G228" s="371"/>
      <c r="H228" s="370"/>
      <c r="I228" s="114">
        <f t="shared" si="59"/>
        <v>0</v>
      </c>
      <c r="J228" s="114"/>
      <c r="K228" s="172" t="str">
        <f t="shared" si="60"/>
        <v/>
      </c>
      <c r="L228" s="173" t="str">
        <f t="shared" si="61"/>
        <v/>
      </c>
      <c r="M228" s="248" t="s">
        <v>53</v>
      </c>
      <c r="O228" s="174" t="str">
        <f t="shared" si="62"/>
        <v/>
      </c>
      <c r="P228" s="174" t="str">
        <f t="shared" si="69"/>
        <v/>
      </c>
      <c r="Q228" s="171" t="str">
        <f t="shared" si="70"/>
        <v/>
      </c>
      <c r="R228" s="248" t="s">
        <v>53</v>
      </c>
      <c r="U228" s="134" t="str">
        <f t="shared" si="71"/>
        <v/>
      </c>
      <c r="V228" s="248" t="s">
        <v>53</v>
      </c>
      <c r="W228" s="29"/>
      <c r="X228" s="29"/>
      <c r="Y228" s="29"/>
      <c r="Z228" s="29"/>
      <c r="AA228" s="129">
        <f t="shared" si="63"/>
        <v>0</v>
      </c>
      <c r="AB228" s="129">
        <f t="shared" si="64"/>
        <v>0</v>
      </c>
      <c r="AC228" s="129">
        <f t="shared" si="65"/>
        <v>0</v>
      </c>
      <c r="AD228" s="129">
        <f t="shared" si="66"/>
        <v>0</v>
      </c>
      <c r="AE228" s="189"/>
      <c r="AF228" s="189"/>
      <c r="AG228" s="135">
        <f t="shared" si="72"/>
        <v>0</v>
      </c>
      <c r="AH228" s="129"/>
      <c r="AI228" s="135">
        <f t="shared" si="73"/>
        <v>0</v>
      </c>
      <c r="AJ228" s="130">
        <f t="shared" si="67"/>
        <v>0</v>
      </c>
      <c r="AK228" s="130" t="str">
        <f t="shared" si="68"/>
        <v/>
      </c>
      <c r="AL228" s="130" t="str">
        <f t="shared" si="74"/>
        <v/>
      </c>
      <c r="AM228" s="119"/>
      <c r="AN228" s="119"/>
      <c r="AO228" s="94" t="str">
        <f t="shared" si="77"/>
        <v/>
      </c>
      <c r="AP228" s="132"/>
      <c r="AQ228" s="133" t="str">
        <f t="shared" si="76"/>
        <v/>
      </c>
      <c r="AR228" s="249"/>
      <c r="AT228" s="248" t="s">
        <v>54</v>
      </c>
      <c r="AU228" s="136" t="str">
        <f t="shared" si="75"/>
        <v/>
      </c>
      <c r="AV228" s="119"/>
      <c r="AW228" s="119"/>
      <c r="AX228" s="119"/>
    </row>
    <row r="229" spans="3:50" ht="25.5" customHeight="1" x14ac:dyDescent="0.55000000000000004">
      <c r="C229" s="182">
        <v>223</v>
      </c>
      <c r="D229" s="365"/>
      <c r="E229" s="366"/>
      <c r="F229" s="364"/>
      <c r="G229" s="371"/>
      <c r="H229" s="370"/>
      <c r="I229" s="114">
        <f t="shared" si="59"/>
        <v>0</v>
      </c>
      <c r="J229" s="114"/>
      <c r="K229" s="172" t="str">
        <f t="shared" si="60"/>
        <v/>
      </c>
      <c r="L229" s="173" t="str">
        <f t="shared" si="61"/>
        <v/>
      </c>
      <c r="M229" s="248" t="s">
        <v>53</v>
      </c>
      <c r="O229" s="174" t="str">
        <f t="shared" si="62"/>
        <v/>
      </c>
      <c r="P229" s="174" t="str">
        <f t="shared" si="69"/>
        <v/>
      </c>
      <c r="Q229" s="171" t="str">
        <f t="shared" si="70"/>
        <v/>
      </c>
      <c r="R229" s="248" t="s">
        <v>53</v>
      </c>
      <c r="U229" s="134" t="str">
        <f t="shared" si="71"/>
        <v/>
      </c>
      <c r="V229" s="248" t="s">
        <v>53</v>
      </c>
      <c r="W229" s="29"/>
      <c r="X229" s="29"/>
      <c r="Y229" s="29"/>
      <c r="Z229" s="29"/>
      <c r="AA229" s="129">
        <f t="shared" si="63"/>
        <v>0</v>
      </c>
      <c r="AB229" s="129">
        <f t="shared" si="64"/>
        <v>0</v>
      </c>
      <c r="AC229" s="129">
        <f t="shared" si="65"/>
        <v>0</v>
      </c>
      <c r="AD229" s="129">
        <f t="shared" si="66"/>
        <v>0</v>
      </c>
      <c r="AE229" s="189"/>
      <c r="AF229" s="189"/>
      <c r="AG229" s="135">
        <f t="shared" si="72"/>
        <v>0</v>
      </c>
      <c r="AH229" s="129"/>
      <c r="AI229" s="135">
        <f t="shared" si="73"/>
        <v>0</v>
      </c>
      <c r="AJ229" s="130">
        <f t="shared" si="67"/>
        <v>0</v>
      </c>
      <c r="AK229" s="130" t="str">
        <f t="shared" si="68"/>
        <v/>
      </c>
      <c r="AL229" s="130" t="str">
        <f t="shared" si="74"/>
        <v/>
      </c>
      <c r="AM229" s="119"/>
      <c r="AN229" s="119"/>
      <c r="AO229" s="94" t="str">
        <f t="shared" si="77"/>
        <v/>
      </c>
      <c r="AP229" s="132"/>
      <c r="AQ229" s="133" t="str">
        <f t="shared" si="76"/>
        <v/>
      </c>
      <c r="AR229" s="249"/>
      <c r="AT229" s="248" t="s">
        <v>54</v>
      </c>
      <c r="AU229" s="136" t="str">
        <f t="shared" si="75"/>
        <v/>
      </c>
      <c r="AV229" s="119"/>
      <c r="AW229" s="119"/>
      <c r="AX229" s="119"/>
    </row>
    <row r="230" spans="3:50" ht="25.5" customHeight="1" x14ac:dyDescent="0.55000000000000004">
      <c r="C230" s="182">
        <v>224</v>
      </c>
      <c r="D230" s="365"/>
      <c r="E230" s="366"/>
      <c r="F230" s="364"/>
      <c r="G230" s="371"/>
      <c r="H230" s="370"/>
      <c r="I230" s="114">
        <f t="shared" si="59"/>
        <v>0</v>
      </c>
      <c r="J230" s="114"/>
      <c r="K230" s="172" t="str">
        <f t="shared" si="60"/>
        <v/>
      </c>
      <c r="L230" s="173" t="str">
        <f t="shared" si="61"/>
        <v/>
      </c>
      <c r="M230" s="248" t="s">
        <v>53</v>
      </c>
      <c r="O230" s="174" t="str">
        <f t="shared" si="62"/>
        <v/>
      </c>
      <c r="P230" s="174" t="str">
        <f t="shared" si="69"/>
        <v/>
      </c>
      <c r="Q230" s="171" t="str">
        <f t="shared" si="70"/>
        <v/>
      </c>
      <c r="R230" s="248" t="s">
        <v>53</v>
      </c>
      <c r="U230" s="134" t="str">
        <f t="shared" si="71"/>
        <v/>
      </c>
      <c r="V230" s="248" t="s">
        <v>53</v>
      </c>
      <c r="W230" s="29"/>
      <c r="X230" s="29"/>
      <c r="Y230" s="29"/>
      <c r="Z230" s="29"/>
      <c r="AA230" s="129">
        <f t="shared" si="63"/>
        <v>0</v>
      </c>
      <c r="AB230" s="129">
        <f t="shared" si="64"/>
        <v>0</v>
      </c>
      <c r="AC230" s="129">
        <f t="shared" si="65"/>
        <v>0</v>
      </c>
      <c r="AD230" s="129">
        <f t="shared" si="66"/>
        <v>0</v>
      </c>
      <c r="AE230" s="189"/>
      <c r="AF230" s="189"/>
      <c r="AG230" s="135">
        <f t="shared" si="72"/>
        <v>0</v>
      </c>
      <c r="AH230" s="129"/>
      <c r="AI230" s="135">
        <f t="shared" si="73"/>
        <v>0</v>
      </c>
      <c r="AJ230" s="130">
        <f t="shared" si="67"/>
        <v>0</v>
      </c>
      <c r="AK230" s="130" t="str">
        <f t="shared" si="68"/>
        <v/>
      </c>
      <c r="AL230" s="130" t="str">
        <f t="shared" si="74"/>
        <v/>
      </c>
      <c r="AM230" s="119"/>
      <c r="AN230" s="119"/>
      <c r="AO230" s="94" t="str">
        <f t="shared" si="77"/>
        <v/>
      </c>
      <c r="AP230" s="132"/>
      <c r="AQ230" s="133" t="str">
        <f t="shared" si="76"/>
        <v/>
      </c>
      <c r="AR230" s="249"/>
      <c r="AT230" s="248" t="s">
        <v>54</v>
      </c>
      <c r="AU230" s="136" t="str">
        <f t="shared" si="75"/>
        <v/>
      </c>
      <c r="AV230" s="119"/>
      <c r="AW230" s="119"/>
      <c r="AX230" s="119"/>
    </row>
    <row r="231" spans="3:50" ht="25.5" customHeight="1" x14ac:dyDescent="0.55000000000000004">
      <c r="C231" s="182">
        <v>225</v>
      </c>
      <c r="D231" s="365"/>
      <c r="E231" s="366"/>
      <c r="F231" s="364"/>
      <c r="G231" s="371"/>
      <c r="H231" s="370"/>
      <c r="I231" s="114">
        <f t="shared" si="59"/>
        <v>0</v>
      </c>
      <c r="J231" s="114"/>
      <c r="K231" s="172" t="str">
        <f t="shared" si="60"/>
        <v/>
      </c>
      <c r="L231" s="173" t="str">
        <f t="shared" si="61"/>
        <v/>
      </c>
      <c r="M231" s="248" t="s">
        <v>53</v>
      </c>
      <c r="O231" s="174" t="str">
        <f t="shared" si="62"/>
        <v/>
      </c>
      <c r="P231" s="174" t="str">
        <f t="shared" si="69"/>
        <v/>
      </c>
      <c r="Q231" s="171" t="str">
        <f t="shared" si="70"/>
        <v/>
      </c>
      <c r="R231" s="248" t="s">
        <v>53</v>
      </c>
      <c r="U231" s="134" t="str">
        <f t="shared" si="71"/>
        <v/>
      </c>
      <c r="V231" s="248" t="s">
        <v>53</v>
      </c>
      <c r="W231" s="29"/>
      <c r="X231" s="29"/>
      <c r="Y231" s="29"/>
      <c r="Z231" s="29"/>
      <c r="AA231" s="129">
        <f t="shared" si="63"/>
        <v>0</v>
      </c>
      <c r="AB231" s="129">
        <f t="shared" si="64"/>
        <v>0</v>
      </c>
      <c r="AC231" s="129">
        <f t="shared" si="65"/>
        <v>0</v>
      </c>
      <c r="AD231" s="129">
        <f t="shared" si="66"/>
        <v>0</v>
      </c>
      <c r="AE231" s="189"/>
      <c r="AF231" s="189"/>
      <c r="AG231" s="135">
        <f t="shared" si="72"/>
        <v>0</v>
      </c>
      <c r="AH231" s="129"/>
      <c r="AI231" s="135">
        <f t="shared" si="73"/>
        <v>0</v>
      </c>
      <c r="AJ231" s="130">
        <f t="shared" si="67"/>
        <v>0</v>
      </c>
      <c r="AK231" s="130" t="str">
        <f t="shared" si="68"/>
        <v/>
      </c>
      <c r="AL231" s="130" t="str">
        <f t="shared" si="74"/>
        <v/>
      </c>
      <c r="AM231" s="119"/>
      <c r="AN231" s="119"/>
      <c r="AO231" s="94" t="str">
        <f t="shared" si="77"/>
        <v/>
      </c>
      <c r="AP231" s="132"/>
      <c r="AQ231" s="133" t="str">
        <f t="shared" si="76"/>
        <v/>
      </c>
      <c r="AR231" s="249"/>
      <c r="AT231" s="248" t="s">
        <v>54</v>
      </c>
      <c r="AU231" s="136" t="str">
        <f t="shared" si="75"/>
        <v/>
      </c>
      <c r="AV231" s="119"/>
      <c r="AW231" s="119"/>
      <c r="AX231" s="119"/>
    </row>
    <row r="232" spans="3:50" ht="25.5" customHeight="1" x14ac:dyDescent="0.55000000000000004">
      <c r="C232" s="182">
        <v>226</v>
      </c>
      <c r="D232" s="365"/>
      <c r="E232" s="366"/>
      <c r="F232" s="364"/>
      <c r="G232" s="371"/>
      <c r="H232" s="370"/>
      <c r="I232" s="114">
        <f t="shared" si="59"/>
        <v>0</v>
      </c>
      <c r="J232" s="114"/>
      <c r="K232" s="172" t="str">
        <f t="shared" si="60"/>
        <v/>
      </c>
      <c r="L232" s="173" t="str">
        <f t="shared" si="61"/>
        <v/>
      </c>
      <c r="M232" s="248" t="s">
        <v>53</v>
      </c>
      <c r="O232" s="174" t="str">
        <f t="shared" si="62"/>
        <v/>
      </c>
      <c r="P232" s="174" t="str">
        <f t="shared" si="69"/>
        <v/>
      </c>
      <c r="Q232" s="171" t="str">
        <f t="shared" si="70"/>
        <v/>
      </c>
      <c r="R232" s="248" t="s">
        <v>53</v>
      </c>
      <c r="U232" s="134" t="str">
        <f t="shared" si="71"/>
        <v/>
      </c>
      <c r="V232" s="248" t="s">
        <v>53</v>
      </c>
      <c r="W232" s="29"/>
      <c r="X232" s="29"/>
      <c r="Y232" s="29"/>
      <c r="Z232" s="29"/>
      <c r="AA232" s="129">
        <f t="shared" si="63"/>
        <v>0</v>
      </c>
      <c r="AB232" s="129">
        <f t="shared" si="64"/>
        <v>0</v>
      </c>
      <c r="AC232" s="129">
        <f t="shared" si="65"/>
        <v>0</v>
      </c>
      <c r="AD232" s="129">
        <f t="shared" si="66"/>
        <v>0</v>
      </c>
      <c r="AE232" s="189"/>
      <c r="AF232" s="189"/>
      <c r="AG232" s="135">
        <f t="shared" si="72"/>
        <v>0</v>
      </c>
      <c r="AH232" s="129"/>
      <c r="AI232" s="135">
        <f t="shared" si="73"/>
        <v>0</v>
      </c>
      <c r="AJ232" s="130">
        <f t="shared" si="67"/>
        <v>0</v>
      </c>
      <c r="AK232" s="130" t="str">
        <f t="shared" si="68"/>
        <v/>
      </c>
      <c r="AL232" s="130" t="str">
        <f t="shared" si="74"/>
        <v/>
      </c>
      <c r="AM232" s="119"/>
      <c r="AN232" s="119"/>
      <c r="AO232" s="94" t="str">
        <f t="shared" si="77"/>
        <v/>
      </c>
      <c r="AP232" s="132"/>
      <c r="AQ232" s="133" t="str">
        <f t="shared" si="76"/>
        <v/>
      </c>
      <c r="AR232" s="249"/>
      <c r="AT232" s="248" t="s">
        <v>54</v>
      </c>
      <c r="AU232" s="136" t="str">
        <f t="shared" si="75"/>
        <v/>
      </c>
      <c r="AV232" s="119"/>
      <c r="AW232" s="119"/>
      <c r="AX232" s="119"/>
    </row>
    <row r="233" spans="3:50" ht="25.5" customHeight="1" x14ac:dyDescent="0.55000000000000004">
      <c r="C233" s="182">
        <v>227</v>
      </c>
      <c r="D233" s="365"/>
      <c r="E233" s="366"/>
      <c r="F233" s="364"/>
      <c r="G233" s="371"/>
      <c r="H233" s="370"/>
      <c r="I233" s="114">
        <f t="shared" si="59"/>
        <v>0</v>
      </c>
      <c r="J233" s="114"/>
      <c r="K233" s="172" t="str">
        <f t="shared" si="60"/>
        <v/>
      </c>
      <c r="L233" s="173" t="str">
        <f t="shared" si="61"/>
        <v/>
      </c>
      <c r="M233" s="248" t="s">
        <v>53</v>
      </c>
      <c r="O233" s="174" t="str">
        <f t="shared" si="62"/>
        <v/>
      </c>
      <c r="P233" s="174" t="str">
        <f t="shared" si="69"/>
        <v/>
      </c>
      <c r="Q233" s="171" t="str">
        <f t="shared" si="70"/>
        <v/>
      </c>
      <c r="R233" s="248" t="s">
        <v>53</v>
      </c>
      <c r="U233" s="134" t="str">
        <f t="shared" si="71"/>
        <v/>
      </c>
      <c r="V233" s="248" t="s">
        <v>53</v>
      </c>
      <c r="W233" s="29"/>
      <c r="X233" s="29"/>
      <c r="Y233" s="29"/>
      <c r="Z233" s="29"/>
      <c r="AA233" s="129">
        <f t="shared" si="63"/>
        <v>0</v>
      </c>
      <c r="AB233" s="129">
        <f t="shared" si="64"/>
        <v>0</v>
      </c>
      <c r="AC233" s="129">
        <f t="shared" si="65"/>
        <v>0</v>
      </c>
      <c r="AD233" s="129">
        <f t="shared" si="66"/>
        <v>0</v>
      </c>
      <c r="AE233" s="189"/>
      <c r="AF233" s="189"/>
      <c r="AG233" s="135">
        <f t="shared" si="72"/>
        <v>0</v>
      </c>
      <c r="AH233" s="129"/>
      <c r="AI233" s="135">
        <f t="shared" si="73"/>
        <v>0</v>
      </c>
      <c r="AJ233" s="130">
        <f t="shared" si="67"/>
        <v>0</v>
      </c>
      <c r="AK233" s="130" t="str">
        <f t="shared" si="68"/>
        <v/>
      </c>
      <c r="AL233" s="130" t="str">
        <f t="shared" si="74"/>
        <v/>
      </c>
      <c r="AM233" s="119"/>
      <c r="AN233" s="119"/>
      <c r="AO233" s="94" t="str">
        <f t="shared" si="77"/>
        <v/>
      </c>
      <c r="AP233" s="132"/>
      <c r="AQ233" s="133" t="str">
        <f t="shared" si="76"/>
        <v/>
      </c>
      <c r="AR233" s="249"/>
      <c r="AT233" s="248" t="s">
        <v>54</v>
      </c>
      <c r="AU233" s="136" t="str">
        <f t="shared" si="75"/>
        <v/>
      </c>
      <c r="AV233" s="119"/>
      <c r="AW233" s="119"/>
      <c r="AX233" s="119"/>
    </row>
    <row r="234" spans="3:50" ht="25.5" customHeight="1" x14ac:dyDescent="0.55000000000000004">
      <c r="C234" s="182">
        <v>228</v>
      </c>
      <c r="D234" s="365"/>
      <c r="E234" s="366"/>
      <c r="F234" s="364"/>
      <c r="G234" s="371"/>
      <c r="H234" s="370"/>
      <c r="I234" s="114">
        <f t="shared" si="59"/>
        <v>0</v>
      </c>
      <c r="J234" s="114"/>
      <c r="K234" s="172" t="str">
        <f t="shared" si="60"/>
        <v/>
      </c>
      <c r="L234" s="173" t="str">
        <f t="shared" si="61"/>
        <v/>
      </c>
      <c r="M234" s="248" t="s">
        <v>53</v>
      </c>
      <c r="O234" s="174" t="str">
        <f t="shared" si="62"/>
        <v/>
      </c>
      <c r="P234" s="174" t="str">
        <f t="shared" si="69"/>
        <v/>
      </c>
      <c r="Q234" s="171" t="str">
        <f t="shared" si="70"/>
        <v/>
      </c>
      <c r="R234" s="248" t="s">
        <v>53</v>
      </c>
      <c r="U234" s="134" t="str">
        <f t="shared" si="71"/>
        <v/>
      </c>
      <c r="V234" s="248" t="s">
        <v>53</v>
      </c>
      <c r="W234" s="29"/>
      <c r="X234" s="29"/>
      <c r="Y234" s="29"/>
      <c r="Z234" s="29"/>
      <c r="AA234" s="129">
        <f t="shared" si="63"/>
        <v>0</v>
      </c>
      <c r="AB234" s="129">
        <f t="shared" si="64"/>
        <v>0</v>
      </c>
      <c r="AC234" s="129">
        <f t="shared" si="65"/>
        <v>0</v>
      </c>
      <c r="AD234" s="129">
        <f t="shared" si="66"/>
        <v>0</v>
      </c>
      <c r="AE234" s="189"/>
      <c r="AF234" s="189"/>
      <c r="AG234" s="135">
        <f t="shared" si="72"/>
        <v>0</v>
      </c>
      <c r="AH234" s="129"/>
      <c r="AI234" s="135">
        <f t="shared" si="73"/>
        <v>0</v>
      </c>
      <c r="AJ234" s="130">
        <f t="shared" si="67"/>
        <v>0</v>
      </c>
      <c r="AK234" s="130" t="str">
        <f t="shared" si="68"/>
        <v/>
      </c>
      <c r="AL234" s="130" t="str">
        <f t="shared" si="74"/>
        <v/>
      </c>
      <c r="AM234" s="119"/>
      <c r="AN234" s="119"/>
      <c r="AO234" s="94" t="str">
        <f t="shared" si="77"/>
        <v/>
      </c>
      <c r="AP234" s="132"/>
      <c r="AQ234" s="133" t="str">
        <f t="shared" si="76"/>
        <v/>
      </c>
      <c r="AR234" s="249"/>
      <c r="AT234" s="248" t="s">
        <v>54</v>
      </c>
      <c r="AU234" s="136" t="str">
        <f t="shared" si="75"/>
        <v/>
      </c>
      <c r="AV234" s="119"/>
      <c r="AW234" s="119"/>
      <c r="AX234" s="119"/>
    </row>
    <row r="235" spans="3:50" ht="25.5" customHeight="1" x14ac:dyDescent="0.55000000000000004">
      <c r="C235" s="182">
        <v>229</v>
      </c>
      <c r="D235" s="365"/>
      <c r="E235" s="366"/>
      <c r="F235" s="364"/>
      <c r="G235" s="371"/>
      <c r="H235" s="370"/>
      <c r="I235" s="114">
        <f t="shared" si="59"/>
        <v>0</v>
      </c>
      <c r="J235" s="114"/>
      <c r="K235" s="172" t="str">
        <f t="shared" si="60"/>
        <v/>
      </c>
      <c r="L235" s="173" t="str">
        <f t="shared" si="61"/>
        <v/>
      </c>
      <c r="M235" s="248" t="s">
        <v>53</v>
      </c>
      <c r="O235" s="174" t="str">
        <f t="shared" si="62"/>
        <v/>
      </c>
      <c r="P235" s="174" t="str">
        <f t="shared" si="69"/>
        <v/>
      </c>
      <c r="Q235" s="171" t="str">
        <f t="shared" si="70"/>
        <v/>
      </c>
      <c r="R235" s="248" t="s">
        <v>53</v>
      </c>
      <c r="U235" s="134" t="str">
        <f t="shared" si="71"/>
        <v/>
      </c>
      <c r="V235" s="248" t="s">
        <v>53</v>
      </c>
      <c r="W235" s="29"/>
      <c r="X235" s="29"/>
      <c r="Y235" s="29"/>
      <c r="Z235" s="29"/>
      <c r="AA235" s="129">
        <f t="shared" si="63"/>
        <v>0</v>
      </c>
      <c r="AB235" s="129">
        <f t="shared" si="64"/>
        <v>0</v>
      </c>
      <c r="AC235" s="129">
        <f t="shared" si="65"/>
        <v>0</v>
      </c>
      <c r="AD235" s="129">
        <f t="shared" si="66"/>
        <v>0</v>
      </c>
      <c r="AE235" s="189"/>
      <c r="AF235" s="189"/>
      <c r="AG235" s="135">
        <f t="shared" si="72"/>
        <v>0</v>
      </c>
      <c r="AH235" s="129"/>
      <c r="AI235" s="135">
        <f t="shared" si="73"/>
        <v>0</v>
      </c>
      <c r="AJ235" s="130">
        <f t="shared" si="67"/>
        <v>0</v>
      </c>
      <c r="AK235" s="130" t="str">
        <f t="shared" si="68"/>
        <v/>
      </c>
      <c r="AL235" s="130" t="str">
        <f t="shared" si="74"/>
        <v/>
      </c>
      <c r="AM235" s="119"/>
      <c r="AN235" s="119"/>
      <c r="AO235" s="94" t="str">
        <f t="shared" si="77"/>
        <v/>
      </c>
      <c r="AP235" s="132"/>
      <c r="AQ235" s="133" t="str">
        <f t="shared" si="76"/>
        <v/>
      </c>
      <c r="AR235" s="249"/>
      <c r="AT235" s="248" t="s">
        <v>54</v>
      </c>
      <c r="AU235" s="136" t="str">
        <f t="shared" si="75"/>
        <v/>
      </c>
      <c r="AV235" s="119"/>
      <c r="AW235" s="119"/>
      <c r="AX235" s="119"/>
    </row>
    <row r="236" spans="3:50" ht="25.5" customHeight="1" x14ac:dyDescent="0.55000000000000004">
      <c r="C236" s="182">
        <v>230</v>
      </c>
      <c r="D236" s="365"/>
      <c r="E236" s="366"/>
      <c r="F236" s="364"/>
      <c r="G236" s="371"/>
      <c r="H236" s="370"/>
      <c r="I236" s="114">
        <f t="shared" si="59"/>
        <v>0</v>
      </c>
      <c r="J236" s="114"/>
      <c r="K236" s="172" t="str">
        <f t="shared" si="60"/>
        <v/>
      </c>
      <c r="L236" s="173" t="str">
        <f t="shared" si="61"/>
        <v/>
      </c>
      <c r="M236" s="248" t="s">
        <v>53</v>
      </c>
      <c r="O236" s="174" t="str">
        <f t="shared" si="62"/>
        <v/>
      </c>
      <c r="P236" s="174" t="str">
        <f t="shared" si="69"/>
        <v/>
      </c>
      <c r="Q236" s="171" t="str">
        <f t="shared" si="70"/>
        <v/>
      </c>
      <c r="R236" s="248" t="s">
        <v>53</v>
      </c>
      <c r="U236" s="134" t="str">
        <f t="shared" si="71"/>
        <v/>
      </c>
      <c r="V236" s="248" t="s">
        <v>53</v>
      </c>
      <c r="W236" s="29"/>
      <c r="X236" s="29"/>
      <c r="Y236" s="29"/>
      <c r="Z236" s="29"/>
      <c r="AA236" s="129">
        <f t="shared" si="63"/>
        <v>0</v>
      </c>
      <c r="AB236" s="129">
        <f t="shared" si="64"/>
        <v>0</v>
      </c>
      <c r="AC236" s="129">
        <f t="shared" si="65"/>
        <v>0</v>
      </c>
      <c r="AD236" s="129">
        <f t="shared" si="66"/>
        <v>0</v>
      </c>
      <c r="AE236" s="189"/>
      <c r="AF236" s="189"/>
      <c r="AG236" s="135">
        <f t="shared" si="72"/>
        <v>0</v>
      </c>
      <c r="AH236" s="129"/>
      <c r="AI236" s="135">
        <f t="shared" si="73"/>
        <v>0</v>
      </c>
      <c r="AJ236" s="130">
        <f t="shared" si="67"/>
        <v>0</v>
      </c>
      <c r="AK236" s="130" t="str">
        <f t="shared" si="68"/>
        <v/>
      </c>
      <c r="AL236" s="130" t="str">
        <f t="shared" si="74"/>
        <v/>
      </c>
      <c r="AM236" s="119"/>
      <c r="AN236" s="119"/>
      <c r="AO236" s="94" t="str">
        <f t="shared" si="77"/>
        <v/>
      </c>
      <c r="AP236" s="132"/>
      <c r="AQ236" s="133" t="str">
        <f t="shared" si="76"/>
        <v/>
      </c>
      <c r="AR236" s="249"/>
      <c r="AT236" s="248" t="s">
        <v>54</v>
      </c>
      <c r="AU236" s="136" t="str">
        <f t="shared" si="75"/>
        <v/>
      </c>
      <c r="AV236" s="119"/>
      <c r="AW236" s="119"/>
      <c r="AX236" s="119"/>
    </row>
    <row r="237" spans="3:50" ht="25.5" customHeight="1" x14ac:dyDescent="0.55000000000000004">
      <c r="C237" s="182">
        <v>231</v>
      </c>
      <c r="D237" s="365"/>
      <c r="E237" s="366"/>
      <c r="F237" s="364"/>
      <c r="G237" s="371"/>
      <c r="H237" s="370"/>
      <c r="I237" s="114">
        <f t="shared" si="59"/>
        <v>0</v>
      </c>
      <c r="J237" s="114"/>
      <c r="K237" s="172" t="str">
        <f t="shared" si="60"/>
        <v/>
      </c>
      <c r="L237" s="173" t="str">
        <f t="shared" si="61"/>
        <v/>
      </c>
      <c r="M237" s="248" t="s">
        <v>53</v>
      </c>
      <c r="O237" s="174" t="str">
        <f t="shared" si="62"/>
        <v/>
      </c>
      <c r="P237" s="174" t="str">
        <f t="shared" si="69"/>
        <v/>
      </c>
      <c r="Q237" s="171" t="str">
        <f t="shared" si="70"/>
        <v/>
      </c>
      <c r="R237" s="248" t="s">
        <v>53</v>
      </c>
      <c r="U237" s="134" t="str">
        <f t="shared" si="71"/>
        <v/>
      </c>
      <c r="V237" s="248" t="s">
        <v>53</v>
      </c>
      <c r="W237" s="29"/>
      <c r="X237" s="29"/>
      <c r="Y237" s="29"/>
      <c r="Z237" s="29"/>
      <c r="AA237" s="129">
        <f t="shared" si="63"/>
        <v>0</v>
      </c>
      <c r="AB237" s="129">
        <f t="shared" si="64"/>
        <v>0</v>
      </c>
      <c r="AC237" s="129">
        <f t="shared" si="65"/>
        <v>0</v>
      </c>
      <c r="AD237" s="129">
        <f t="shared" si="66"/>
        <v>0</v>
      </c>
      <c r="AE237" s="189"/>
      <c r="AF237" s="189"/>
      <c r="AG237" s="135">
        <f t="shared" si="72"/>
        <v>0</v>
      </c>
      <c r="AH237" s="129"/>
      <c r="AI237" s="135">
        <f t="shared" si="73"/>
        <v>0</v>
      </c>
      <c r="AJ237" s="130">
        <f t="shared" si="67"/>
        <v>0</v>
      </c>
      <c r="AK237" s="130" t="str">
        <f t="shared" si="68"/>
        <v/>
      </c>
      <c r="AL237" s="130" t="str">
        <f t="shared" si="74"/>
        <v/>
      </c>
      <c r="AM237" s="119"/>
      <c r="AN237" s="119"/>
      <c r="AO237" s="94" t="str">
        <f t="shared" si="77"/>
        <v/>
      </c>
      <c r="AP237" s="132"/>
      <c r="AQ237" s="133" t="str">
        <f t="shared" si="76"/>
        <v/>
      </c>
      <c r="AR237" s="249"/>
      <c r="AT237" s="248" t="s">
        <v>54</v>
      </c>
      <c r="AU237" s="136" t="str">
        <f t="shared" si="75"/>
        <v/>
      </c>
      <c r="AV237" s="119"/>
      <c r="AW237" s="119"/>
      <c r="AX237" s="119"/>
    </row>
    <row r="238" spans="3:50" ht="25.5" customHeight="1" x14ac:dyDescent="0.55000000000000004">
      <c r="C238" s="182">
        <v>232</v>
      </c>
      <c r="D238" s="365"/>
      <c r="E238" s="366"/>
      <c r="F238" s="364"/>
      <c r="G238" s="371"/>
      <c r="H238" s="370"/>
      <c r="I238" s="114">
        <f t="shared" si="59"/>
        <v>0</v>
      </c>
      <c r="J238" s="114"/>
      <c r="K238" s="172" t="str">
        <f t="shared" si="60"/>
        <v/>
      </c>
      <c r="L238" s="173" t="str">
        <f t="shared" si="61"/>
        <v/>
      </c>
      <c r="M238" s="248" t="s">
        <v>53</v>
      </c>
      <c r="O238" s="174" t="str">
        <f t="shared" si="62"/>
        <v/>
      </c>
      <c r="P238" s="174" t="str">
        <f t="shared" si="69"/>
        <v/>
      </c>
      <c r="Q238" s="171" t="str">
        <f t="shared" si="70"/>
        <v/>
      </c>
      <c r="R238" s="248" t="s">
        <v>53</v>
      </c>
      <c r="U238" s="134" t="str">
        <f t="shared" si="71"/>
        <v/>
      </c>
      <c r="V238" s="248" t="s">
        <v>53</v>
      </c>
      <c r="W238" s="29"/>
      <c r="X238" s="29"/>
      <c r="Y238" s="29"/>
      <c r="Z238" s="29"/>
      <c r="AA238" s="129">
        <f t="shared" si="63"/>
        <v>0</v>
      </c>
      <c r="AB238" s="129">
        <f t="shared" si="64"/>
        <v>0</v>
      </c>
      <c r="AC238" s="129">
        <f t="shared" si="65"/>
        <v>0</v>
      </c>
      <c r="AD238" s="129">
        <f t="shared" si="66"/>
        <v>0</v>
      </c>
      <c r="AE238" s="189"/>
      <c r="AF238" s="189"/>
      <c r="AG238" s="135">
        <f t="shared" si="72"/>
        <v>0</v>
      </c>
      <c r="AH238" s="129"/>
      <c r="AI238" s="135">
        <f t="shared" si="73"/>
        <v>0</v>
      </c>
      <c r="AJ238" s="130">
        <f t="shared" si="67"/>
        <v>0</v>
      </c>
      <c r="AK238" s="130" t="str">
        <f t="shared" si="68"/>
        <v/>
      </c>
      <c r="AL238" s="130" t="str">
        <f t="shared" si="74"/>
        <v/>
      </c>
      <c r="AM238" s="119"/>
      <c r="AN238" s="119"/>
      <c r="AO238" s="94" t="str">
        <f t="shared" si="77"/>
        <v/>
      </c>
      <c r="AP238" s="132"/>
      <c r="AQ238" s="133" t="str">
        <f t="shared" si="76"/>
        <v/>
      </c>
      <c r="AR238" s="249"/>
      <c r="AT238" s="248" t="s">
        <v>54</v>
      </c>
      <c r="AU238" s="136" t="str">
        <f t="shared" si="75"/>
        <v/>
      </c>
      <c r="AV238" s="119"/>
      <c r="AW238" s="119"/>
      <c r="AX238" s="119"/>
    </row>
    <row r="239" spans="3:50" ht="25.5" customHeight="1" x14ac:dyDescent="0.55000000000000004">
      <c r="C239" s="182">
        <v>233</v>
      </c>
      <c r="D239" s="365"/>
      <c r="E239" s="366"/>
      <c r="F239" s="364"/>
      <c r="G239" s="371"/>
      <c r="H239" s="370"/>
      <c r="I239" s="114">
        <f t="shared" si="59"/>
        <v>0</v>
      </c>
      <c r="J239" s="114"/>
      <c r="K239" s="172" t="str">
        <f t="shared" si="60"/>
        <v/>
      </c>
      <c r="L239" s="173" t="str">
        <f t="shared" si="61"/>
        <v/>
      </c>
      <c r="M239" s="248" t="s">
        <v>53</v>
      </c>
      <c r="O239" s="174" t="str">
        <f t="shared" si="62"/>
        <v/>
      </c>
      <c r="P239" s="174" t="str">
        <f t="shared" si="69"/>
        <v/>
      </c>
      <c r="Q239" s="171" t="str">
        <f t="shared" si="70"/>
        <v/>
      </c>
      <c r="R239" s="248" t="s">
        <v>53</v>
      </c>
      <c r="U239" s="134" t="str">
        <f t="shared" si="71"/>
        <v/>
      </c>
      <c r="V239" s="248" t="s">
        <v>53</v>
      </c>
      <c r="W239" s="29"/>
      <c r="X239" s="29"/>
      <c r="Y239" s="29"/>
      <c r="Z239" s="29"/>
      <c r="AA239" s="129">
        <f t="shared" si="63"/>
        <v>0</v>
      </c>
      <c r="AB239" s="129">
        <f t="shared" si="64"/>
        <v>0</v>
      </c>
      <c r="AC239" s="129">
        <f t="shared" si="65"/>
        <v>0</v>
      </c>
      <c r="AD239" s="129">
        <f t="shared" si="66"/>
        <v>0</v>
      </c>
      <c r="AE239" s="189"/>
      <c r="AF239" s="189"/>
      <c r="AG239" s="135">
        <f t="shared" si="72"/>
        <v>0</v>
      </c>
      <c r="AH239" s="129"/>
      <c r="AI239" s="135">
        <f t="shared" si="73"/>
        <v>0</v>
      </c>
      <c r="AJ239" s="130">
        <f t="shared" si="67"/>
        <v>0</v>
      </c>
      <c r="AK239" s="130" t="str">
        <f t="shared" si="68"/>
        <v/>
      </c>
      <c r="AL239" s="130" t="str">
        <f t="shared" si="74"/>
        <v/>
      </c>
      <c r="AM239" s="119"/>
      <c r="AN239" s="119"/>
      <c r="AO239" s="94" t="str">
        <f t="shared" si="77"/>
        <v/>
      </c>
      <c r="AP239" s="132"/>
      <c r="AQ239" s="133" t="str">
        <f t="shared" si="76"/>
        <v/>
      </c>
      <c r="AR239" s="249"/>
      <c r="AT239" s="248" t="s">
        <v>54</v>
      </c>
      <c r="AU239" s="136" t="str">
        <f t="shared" si="75"/>
        <v/>
      </c>
      <c r="AV239" s="119"/>
      <c r="AW239" s="119"/>
      <c r="AX239" s="119"/>
    </row>
    <row r="240" spans="3:50" ht="25.5" customHeight="1" x14ac:dyDescent="0.55000000000000004">
      <c r="C240" s="182">
        <v>234</v>
      </c>
      <c r="D240" s="365"/>
      <c r="E240" s="366"/>
      <c r="F240" s="364"/>
      <c r="G240" s="371"/>
      <c r="H240" s="370"/>
      <c r="I240" s="114">
        <f t="shared" si="59"/>
        <v>0</v>
      </c>
      <c r="J240" s="114"/>
      <c r="K240" s="172" t="str">
        <f t="shared" si="60"/>
        <v/>
      </c>
      <c r="L240" s="173" t="str">
        <f t="shared" si="61"/>
        <v/>
      </c>
      <c r="M240" s="248" t="s">
        <v>53</v>
      </c>
      <c r="O240" s="174" t="str">
        <f t="shared" si="62"/>
        <v/>
      </c>
      <c r="P240" s="174" t="str">
        <f t="shared" si="69"/>
        <v/>
      </c>
      <c r="Q240" s="171" t="str">
        <f t="shared" si="70"/>
        <v/>
      </c>
      <c r="R240" s="248" t="s">
        <v>53</v>
      </c>
      <c r="U240" s="134" t="str">
        <f t="shared" si="71"/>
        <v/>
      </c>
      <c r="V240" s="248" t="s">
        <v>53</v>
      </c>
      <c r="W240" s="29"/>
      <c r="X240" s="29"/>
      <c r="Y240" s="29"/>
      <c r="Z240" s="29"/>
      <c r="AA240" s="129">
        <f t="shared" si="63"/>
        <v>0</v>
      </c>
      <c r="AB240" s="129">
        <f t="shared" si="64"/>
        <v>0</v>
      </c>
      <c r="AC240" s="129">
        <f t="shared" si="65"/>
        <v>0</v>
      </c>
      <c r="AD240" s="129">
        <f t="shared" si="66"/>
        <v>0</v>
      </c>
      <c r="AE240" s="189"/>
      <c r="AF240" s="189"/>
      <c r="AG240" s="135">
        <f t="shared" si="72"/>
        <v>0</v>
      </c>
      <c r="AH240" s="129"/>
      <c r="AI240" s="135">
        <f t="shared" si="73"/>
        <v>0</v>
      </c>
      <c r="AJ240" s="130">
        <f t="shared" si="67"/>
        <v>0</v>
      </c>
      <c r="AK240" s="130" t="str">
        <f t="shared" si="68"/>
        <v/>
      </c>
      <c r="AL240" s="130" t="str">
        <f t="shared" si="74"/>
        <v/>
      </c>
      <c r="AM240" s="119"/>
      <c r="AN240" s="119"/>
      <c r="AO240" s="94" t="str">
        <f t="shared" si="77"/>
        <v/>
      </c>
      <c r="AP240" s="132"/>
      <c r="AQ240" s="133" t="str">
        <f t="shared" si="76"/>
        <v/>
      </c>
      <c r="AR240" s="249"/>
      <c r="AT240" s="248" t="s">
        <v>54</v>
      </c>
      <c r="AU240" s="136" t="str">
        <f t="shared" si="75"/>
        <v/>
      </c>
      <c r="AV240" s="119"/>
      <c r="AW240" s="119"/>
      <c r="AX240" s="119"/>
    </row>
    <row r="241" spans="3:50" ht="25.5" customHeight="1" x14ac:dyDescent="0.55000000000000004">
      <c r="C241" s="182">
        <v>235</v>
      </c>
      <c r="D241" s="365"/>
      <c r="E241" s="366"/>
      <c r="F241" s="364"/>
      <c r="G241" s="371"/>
      <c r="H241" s="370"/>
      <c r="I241" s="114">
        <f t="shared" si="59"/>
        <v>0</v>
      </c>
      <c r="J241" s="114"/>
      <c r="K241" s="172" t="str">
        <f t="shared" si="60"/>
        <v/>
      </c>
      <c r="L241" s="173" t="str">
        <f t="shared" si="61"/>
        <v/>
      </c>
      <c r="M241" s="248" t="s">
        <v>53</v>
      </c>
      <c r="O241" s="174" t="str">
        <f t="shared" si="62"/>
        <v/>
      </c>
      <c r="P241" s="174" t="str">
        <f t="shared" si="69"/>
        <v/>
      </c>
      <c r="Q241" s="171" t="str">
        <f t="shared" si="70"/>
        <v/>
      </c>
      <c r="R241" s="248" t="s">
        <v>53</v>
      </c>
      <c r="U241" s="134" t="str">
        <f t="shared" si="71"/>
        <v/>
      </c>
      <c r="V241" s="248" t="s">
        <v>53</v>
      </c>
      <c r="W241" s="29"/>
      <c r="X241" s="29"/>
      <c r="Y241" s="29"/>
      <c r="Z241" s="29"/>
      <c r="AA241" s="129">
        <f t="shared" si="63"/>
        <v>0</v>
      </c>
      <c r="AB241" s="129">
        <f t="shared" si="64"/>
        <v>0</v>
      </c>
      <c r="AC241" s="129">
        <f t="shared" si="65"/>
        <v>0</v>
      </c>
      <c r="AD241" s="129">
        <f t="shared" si="66"/>
        <v>0</v>
      </c>
      <c r="AE241" s="189"/>
      <c r="AF241" s="189"/>
      <c r="AG241" s="135">
        <f t="shared" si="72"/>
        <v>0</v>
      </c>
      <c r="AH241" s="129"/>
      <c r="AI241" s="135">
        <f t="shared" si="73"/>
        <v>0</v>
      </c>
      <c r="AJ241" s="130">
        <f t="shared" si="67"/>
        <v>0</v>
      </c>
      <c r="AK241" s="130" t="str">
        <f t="shared" si="68"/>
        <v/>
      </c>
      <c r="AL241" s="130" t="str">
        <f t="shared" si="74"/>
        <v/>
      </c>
      <c r="AM241" s="119"/>
      <c r="AN241" s="119"/>
      <c r="AO241" s="94" t="str">
        <f t="shared" si="77"/>
        <v/>
      </c>
      <c r="AP241" s="132"/>
      <c r="AQ241" s="133" t="str">
        <f t="shared" si="76"/>
        <v/>
      </c>
      <c r="AR241" s="249"/>
      <c r="AT241" s="248" t="s">
        <v>54</v>
      </c>
      <c r="AU241" s="136" t="str">
        <f t="shared" si="75"/>
        <v/>
      </c>
      <c r="AV241" s="119"/>
      <c r="AW241" s="119"/>
      <c r="AX241" s="119"/>
    </row>
    <row r="242" spans="3:50" ht="25.5" customHeight="1" x14ac:dyDescent="0.55000000000000004">
      <c r="C242" s="182">
        <v>236</v>
      </c>
      <c r="D242" s="365"/>
      <c r="E242" s="366"/>
      <c r="F242" s="364"/>
      <c r="G242" s="371"/>
      <c r="H242" s="370"/>
      <c r="I242" s="114">
        <f t="shared" si="59"/>
        <v>0</v>
      </c>
      <c r="J242" s="114"/>
      <c r="K242" s="172" t="str">
        <f t="shared" si="60"/>
        <v/>
      </c>
      <c r="L242" s="173" t="str">
        <f t="shared" si="61"/>
        <v/>
      </c>
      <c r="M242" s="248" t="s">
        <v>53</v>
      </c>
      <c r="O242" s="174" t="str">
        <f t="shared" si="62"/>
        <v/>
      </c>
      <c r="P242" s="174" t="str">
        <f t="shared" si="69"/>
        <v/>
      </c>
      <c r="Q242" s="171" t="str">
        <f t="shared" si="70"/>
        <v/>
      </c>
      <c r="R242" s="248" t="s">
        <v>53</v>
      </c>
      <c r="U242" s="134" t="str">
        <f t="shared" si="71"/>
        <v/>
      </c>
      <c r="V242" s="248" t="s">
        <v>53</v>
      </c>
      <c r="W242" s="29"/>
      <c r="X242" s="29"/>
      <c r="Y242" s="29"/>
      <c r="Z242" s="29"/>
      <c r="AA242" s="129">
        <f t="shared" si="63"/>
        <v>0</v>
      </c>
      <c r="AB242" s="129">
        <f t="shared" si="64"/>
        <v>0</v>
      </c>
      <c r="AC242" s="129">
        <f t="shared" si="65"/>
        <v>0</v>
      </c>
      <c r="AD242" s="129">
        <f t="shared" si="66"/>
        <v>0</v>
      </c>
      <c r="AE242" s="189"/>
      <c r="AF242" s="189"/>
      <c r="AG242" s="135">
        <f t="shared" si="72"/>
        <v>0</v>
      </c>
      <c r="AH242" s="129"/>
      <c r="AI242" s="135">
        <f t="shared" si="73"/>
        <v>0</v>
      </c>
      <c r="AJ242" s="130">
        <f t="shared" si="67"/>
        <v>0</v>
      </c>
      <c r="AK242" s="130" t="str">
        <f t="shared" si="68"/>
        <v/>
      </c>
      <c r="AL242" s="130" t="str">
        <f t="shared" si="74"/>
        <v/>
      </c>
      <c r="AM242" s="119"/>
      <c r="AN242" s="119"/>
      <c r="AO242" s="94" t="str">
        <f t="shared" si="77"/>
        <v/>
      </c>
      <c r="AP242" s="132"/>
      <c r="AQ242" s="133" t="str">
        <f t="shared" si="76"/>
        <v/>
      </c>
      <c r="AR242" s="249"/>
      <c r="AT242" s="248" t="s">
        <v>54</v>
      </c>
      <c r="AU242" s="136" t="str">
        <f t="shared" si="75"/>
        <v/>
      </c>
      <c r="AV242" s="119"/>
      <c r="AW242" s="119"/>
      <c r="AX242" s="119"/>
    </row>
    <row r="243" spans="3:50" ht="25.5" customHeight="1" x14ac:dyDescent="0.55000000000000004">
      <c r="C243" s="182">
        <v>237</v>
      </c>
      <c r="D243" s="365"/>
      <c r="E243" s="366"/>
      <c r="F243" s="364"/>
      <c r="G243" s="371"/>
      <c r="H243" s="370"/>
      <c r="I243" s="114">
        <f t="shared" si="59"/>
        <v>0</v>
      </c>
      <c r="J243" s="114"/>
      <c r="K243" s="172" t="str">
        <f t="shared" si="60"/>
        <v/>
      </c>
      <c r="L243" s="173" t="str">
        <f t="shared" si="61"/>
        <v/>
      </c>
      <c r="M243" s="248" t="s">
        <v>53</v>
      </c>
      <c r="O243" s="174" t="str">
        <f t="shared" si="62"/>
        <v/>
      </c>
      <c r="P243" s="174" t="str">
        <f t="shared" si="69"/>
        <v/>
      </c>
      <c r="Q243" s="171" t="str">
        <f t="shared" si="70"/>
        <v/>
      </c>
      <c r="R243" s="248" t="s">
        <v>53</v>
      </c>
      <c r="U243" s="134" t="str">
        <f t="shared" si="71"/>
        <v/>
      </c>
      <c r="V243" s="248" t="s">
        <v>53</v>
      </c>
      <c r="W243" s="29"/>
      <c r="X243" s="29"/>
      <c r="Y243" s="29"/>
      <c r="Z243" s="29"/>
      <c r="AA243" s="129">
        <f t="shared" si="63"/>
        <v>0</v>
      </c>
      <c r="AB243" s="129">
        <f t="shared" si="64"/>
        <v>0</v>
      </c>
      <c r="AC243" s="129">
        <f t="shared" si="65"/>
        <v>0</v>
      </c>
      <c r="AD243" s="129">
        <f t="shared" si="66"/>
        <v>0</v>
      </c>
      <c r="AE243" s="189"/>
      <c r="AF243" s="189"/>
      <c r="AG243" s="135">
        <f t="shared" si="72"/>
        <v>0</v>
      </c>
      <c r="AH243" s="129"/>
      <c r="AI243" s="135">
        <f t="shared" si="73"/>
        <v>0</v>
      </c>
      <c r="AJ243" s="130">
        <f t="shared" si="67"/>
        <v>0</v>
      </c>
      <c r="AK243" s="130" t="str">
        <f t="shared" si="68"/>
        <v/>
      </c>
      <c r="AL243" s="130" t="str">
        <f t="shared" si="74"/>
        <v/>
      </c>
      <c r="AM243" s="119"/>
      <c r="AN243" s="119"/>
      <c r="AO243" s="94" t="str">
        <f t="shared" si="77"/>
        <v/>
      </c>
      <c r="AP243" s="132"/>
      <c r="AQ243" s="133" t="str">
        <f t="shared" si="76"/>
        <v/>
      </c>
      <c r="AR243" s="249"/>
      <c r="AT243" s="248" t="s">
        <v>54</v>
      </c>
      <c r="AU243" s="136" t="str">
        <f t="shared" si="75"/>
        <v/>
      </c>
      <c r="AV243" s="119"/>
      <c r="AW243" s="119"/>
      <c r="AX243" s="119"/>
    </row>
    <row r="244" spans="3:50" ht="25.5" customHeight="1" x14ac:dyDescent="0.55000000000000004">
      <c r="C244" s="182">
        <v>238</v>
      </c>
      <c r="D244" s="365"/>
      <c r="E244" s="366"/>
      <c r="F244" s="364"/>
      <c r="G244" s="371"/>
      <c r="H244" s="370"/>
      <c r="I244" s="114">
        <f t="shared" si="59"/>
        <v>0</v>
      </c>
      <c r="J244" s="114"/>
      <c r="K244" s="172" t="str">
        <f t="shared" si="60"/>
        <v/>
      </c>
      <c r="L244" s="173" t="str">
        <f t="shared" si="61"/>
        <v/>
      </c>
      <c r="M244" s="248" t="s">
        <v>53</v>
      </c>
      <c r="O244" s="174" t="str">
        <f t="shared" si="62"/>
        <v/>
      </c>
      <c r="P244" s="174" t="str">
        <f t="shared" si="69"/>
        <v/>
      </c>
      <c r="Q244" s="171" t="str">
        <f t="shared" si="70"/>
        <v/>
      </c>
      <c r="R244" s="248" t="s">
        <v>53</v>
      </c>
      <c r="U244" s="134" t="str">
        <f t="shared" si="71"/>
        <v/>
      </c>
      <c r="V244" s="248" t="s">
        <v>53</v>
      </c>
      <c r="W244" s="29"/>
      <c r="X244" s="29"/>
      <c r="Y244" s="29"/>
      <c r="Z244" s="29"/>
      <c r="AA244" s="129">
        <f t="shared" si="63"/>
        <v>0</v>
      </c>
      <c r="AB244" s="129">
        <f t="shared" si="64"/>
        <v>0</v>
      </c>
      <c r="AC244" s="129">
        <f t="shared" si="65"/>
        <v>0</v>
      </c>
      <c r="AD244" s="129">
        <f t="shared" si="66"/>
        <v>0</v>
      </c>
      <c r="AE244" s="189"/>
      <c r="AF244" s="189"/>
      <c r="AG244" s="135">
        <f t="shared" si="72"/>
        <v>0</v>
      </c>
      <c r="AH244" s="129"/>
      <c r="AI244" s="135">
        <f t="shared" si="73"/>
        <v>0</v>
      </c>
      <c r="AJ244" s="130">
        <f t="shared" si="67"/>
        <v>0</v>
      </c>
      <c r="AK244" s="130" t="str">
        <f t="shared" si="68"/>
        <v/>
      </c>
      <c r="AL244" s="130" t="str">
        <f t="shared" si="74"/>
        <v/>
      </c>
      <c r="AM244" s="119"/>
      <c r="AN244" s="119"/>
      <c r="AO244" s="94" t="str">
        <f t="shared" si="77"/>
        <v/>
      </c>
      <c r="AP244" s="132"/>
      <c r="AQ244" s="133" t="str">
        <f t="shared" si="76"/>
        <v/>
      </c>
      <c r="AR244" s="249"/>
      <c r="AT244" s="248" t="s">
        <v>54</v>
      </c>
      <c r="AU244" s="136" t="str">
        <f t="shared" si="75"/>
        <v/>
      </c>
      <c r="AV244" s="119"/>
      <c r="AW244" s="119"/>
      <c r="AX244" s="119"/>
    </row>
    <row r="245" spans="3:50" ht="25.5" customHeight="1" x14ac:dyDescent="0.55000000000000004">
      <c r="C245" s="182">
        <v>239</v>
      </c>
      <c r="D245" s="365"/>
      <c r="E245" s="366"/>
      <c r="F245" s="364"/>
      <c r="G245" s="371"/>
      <c r="H245" s="370"/>
      <c r="I245" s="114">
        <f t="shared" si="59"/>
        <v>0</v>
      </c>
      <c r="J245" s="114"/>
      <c r="K245" s="172" t="str">
        <f t="shared" si="60"/>
        <v/>
      </c>
      <c r="L245" s="173" t="str">
        <f t="shared" si="61"/>
        <v/>
      </c>
      <c r="M245" s="248" t="s">
        <v>53</v>
      </c>
      <c r="O245" s="174" t="str">
        <f t="shared" si="62"/>
        <v/>
      </c>
      <c r="P245" s="174" t="str">
        <f t="shared" si="69"/>
        <v/>
      </c>
      <c r="Q245" s="171" t="str">
        <f t="shared" si="70"/>
        <v/>
      </c>
      <c r="R245" s="248" t="s">
        <v>53</v>
      </c>
      <c r="U245" s="134" t="str">
        <f t="shared" si="71"/>
        <v/>
      </c>
      <c r="V245" s="248" t="s">
        <v>53</v>
      </c>
      <c r="W245" s="29"/>
      <c r="X245" s="29"/>
      <c r="Y245" s="29"/>
      <c r="Z245" s="29"/>
      <c r="AA245" s="129">
        <f t="shared" si="63"/>
        <v>0</v>
      </c>
      <c r="AB245" s="129">
        <f t="shared" si="64"/>
        <v>0</v>
      </c>
      <c r="AC245" s="129">
        <f t="shared" si="65"/>
        <v>0</v>
      </c>
      <c r="AD245" s="129">
        <f t="shared" si="66"/>
        <v>0</v>
      </c>
      <c r="AE245" s="189"/>
      <c r="AF245" s="189"/>
      <c r="AG245" s="135">
        <f t="shared" si="72"/>
        <v>0</v>
      </c>
      <c r="AH245" s="129"/>
      <c r="AI245" s="135">
        <f t="shared" si="73"/>
        <v>0</v>
      </c>
      <c r="AJ245" s="130">
        <f t="shared" si="67"/>
        <v>0</v>
      </c>
      <c r="AK245" s="130" t="str">
        <f t="shared" si="68"/>
        <v/>
      </c>
      <c r="AL245" s="130" t="str">
        <f t="shared" si="74"/>
        <v/>
      </c>
      <c r="AM245" s="119"/>
      <c r="AN245" s="119"/>
      <c r="AO245" s="94" t="str">
        <f t="shared" si="77"/>
        <v/>
      </c>
      <c r="AP245" s="132"/>
      <c r="AQ245" s="133" t="str">
        <f t="shared" si="76"/>
        <v/>
      </c>
      <c r="AR245" s="249"/>
      <c r="AT245" s="248" t="s">
        <v>54</v>
      </c>
      <c r="AU245" s="136" t="str">
        <f t="shared" si="75"/>
        <v/>
      </c>
      <c r="AV245" s="119"/>
      <c r="AW245" s="119"/>
      <c r="AX245" s="119"/>
    </row>
    <row r="246" spans="3:50" ht="25.5" customHeight="1" x14ac:dyDescent="0.55000000000000004">
      <c r="C246" s="182">
        <v>240</v>
      </c>
      <c r="D246" s="365"/>
      <c r="E246" s="366"/>
      <c r="F246" s="364"/>
      <c r="G246" s="371"/>
      <c r="H246" s="370"/>
      <c r="I246" s="114">
        <f t="shared" si="59"/>
        <v>0</v>
      </c>
      <c r="J246" s="114"/>
      <c r="K246" s="172" t="str">
        <f t="shared" si="60"/>
        <v/>
      </c>
      <c r="L246" s="173" t="str">
        <f t="shared" si="61"/>
        <v/>
      </c>
      <c r="M246" s="248" t="s">
        <v>53</v>
      </c>
      <c r="O246" s="174" t="str">
        <f t="shared" si="62"/>
        <v/>
      </c>
      <c r="P246" s="174" t="str">
        <f t="shared" si="69"/>
        <v/>
      </c>
      <c r="Q246" s="171" t="str">
        <f t="shared" si="70"/>
        <v/>
      </c>
      <c r="R246" s="248" t="s">
        <v>53</v>
      </c>
      <c r="U246" s="134" t="str">
        <f t="shared" si="71"/>
        <v/>
      </c>
      <c r="V246" s="248" t="s">
        <v>53</v>
      </c>
      <c r="W246" s="29"/>
      <c r="X246" s="29"/>
      <c r="Y246" s="29"/>
      <c r="Z246" s="29"/>
      <c r="AA246" s="129">
        <f t="shared" si="63"/>
        <v>0</v>
      </c>
      <c r="AB246" s="129">
        <f t="shared" si="64"/>
        <v>0</v>
      </c>
      <c r="AC246" s="129">
        <f t="shared" si="65"/>
        <v>0</v>
      </c>
      <c r="AD246" s="129">
        <f t="shared" si="66"/>
        <v>0</v>
      </c>
      <c r="AE246" s="189"/>
      <c r="AF246" s="189"/>
      <c r="AG246" s="135">
        <f t="shared" si="72"/>
        <v>0</v>
      </c>
      <c r="AH246" s="129"/>
      <c r="AI246" s="135">
        <f t="shared" si="73"/>
        <v>0</v>
      </c>
      <c r="AJ246" s="130">
        <f t="shared" si="67"/>
        <v>0</v>
      </c>
      <c r="AK246" s="130" t="str">
        <f t="shared" si="68"/>
        <v/>
      </c>
      <c r="AL246" s="130" t="str">
        <f t="shared" si="74"/>
        <v/>
      </c>
      <c r="AM246" s="119"/>
      <c r="AN246" s="119"/>
      <c r="AO246" s="94" t="str">
        <f t="shared" si="77"/>
        <v/>
      </c>
      <c r="AP246" s="132"/>
      <c r="AQ246" s="133" t="str">
        <f t="shared" si="76"/>
        <v/>
      </c>
      <c r="AR246" s="249"/>
      <c r="AT246" s="248" t="s">
        <v>54</v>
      </c>
      <c r="AU246" s="136" t="str">
        <f t="shared" si="75"/>
        <v/>
      </c>
      <c r="AV246" s="119"/>
      <c r="AW246" s="119"/>
      <c r="AX246" s="119"/>
    </row>
    <row r="247" spans="3:50" ht="25.5" customHeight="1" x14ac:dyDescent="0.55000000000000004">
      <c r="C247" s="182">
        <v>241</v>
      </c>
      <c r="D247" s="365"/>
      <c r="E247" s="366"/>
      <c r="F247" s="364"/>
      <c r="G247" s="371"/>
      <c r="H247" s="370"/>
      <c r="I247" s="114">
        <f t="shared" si="59"/>
        <v>0</v>
      </c>
      <c r="J247" s="114"/>
      <c r="K247" s="172" t="str">
        <f t="shared" si="60"/>
        <v/>
      </c>
      <c r="L247" s="173" t="str">
        <f t="shared" si="61"/>
        <v/>
      </c>
      <c r="M247" s="248" t="s">
        <v>53</v>
      </c>
      <c r="O247" s="174" t="str">
        <f t="shared" si="62"/>
        <v/>
      </c>
      <c r="P247" s="174" t="str">
        <f t="shared" si="69"/>
        <v/>
      </c>
      <c r="Q247" s="171" t="str">
        <f t="shared" si="70"/>
        <v/>
      </c>
      <c r="R247" s="248" t="s">
        <v>53</v>
      </c>
      <c r="U247" s="134" t="str">
        <f t="shared" si="71"/>
        <v/>
      </c>
      <c r="V247" s="248" t="s">
        <v>53</v>
      </c>
      <c r="W247" s="29"/>
      <c r="X247" s="29"/>
      <c r="Y247" s="29"/>
      <c r="Z247" s="29"/>
      <c r="AA247" s="129">
        <f t="shared" si="63"/>
        <v>0</v>
      </c>
      <c r="AB247" s="129">
        <f t="shared" si="64"/>
        <v>0</v>
      </c>
      <c r="AC247" s="129">
        <f t="shared" si="65"/>
        <v>0</v>
      </c>
      <c r="AD247" s="129">
        <f t="shared" si="66"/>
        <v>0</v>
      </c>
      <c r="AE247" s="189"/>
      <c r="AF247" s="189"/>
      <c r="AG247" s="135">
        <f t="shared" si="72"/>
        <v>0</v>
      </c>
      <c r="AH247" s="129"/>
      <c r="AI247" s="135">
        <f t="shared" si="73"/>
        <v>0</v>
      </c>
      <c r="AJ247" s="130">
        <f t="shared" si="67"/>
        <v>0</v>
      </c>
      <c r="AK247" s="130" t="str">
        <f t="shared" si="68"/>
        <v/>
      </c>
      <c r="AL247" s="130" t="str">
        <f t="shared" si="74"/>
        <v/>
      </c>
      <c r="AM247" s="119"/>
      <c r="AN247" s="119"/>
      <c r="AO247" s="94" t="str">
        <f t="shared" si="77"/>
        <v/>
      </c>
      <c r="AP247" s="132"/>
      <c r="AQ247" s="133" t="str">
        <f t="shared" si="76"/>
        <v/>
      </c>
      <c r="AR247" s="249"/>
      <c r="AT247" s="248" t="s">
        <v>54</v>
      </c>
      <c r="AU247" s="136" t="str">
        <f t="shared" si="75"/>
        <v/>
      </c>
      <c r="AV247" s="119"/>
      <c r="AW247" s="119"/>
      <c r="AX247" s="119"/>
    </row>
    <row r="248" spans="3:50" ht="25.5" customHeight="1" x14ac:dyDescent="0.55000000000000004">
      <c r="C248" s="182">
        <v>242</v>
      </c>
      <c r="D248" s="365"/>
      <c r="E248" s="366"/>
      <c r="F248" s="364"/>
      <c r="G248" s="371"/>
      <c r="H248" s="370"/>
      <c r="I248" s="114">
        <f t="shared" si="59"/>
        <v>0</v>
      </c>
      <c r="J248" s="114"/>
      <c r="K248" s="172" t="str">
        <f t="shared" si="60"/>
        <v/>
      </c>
      <c r="L248" s="173" t="str">
        <f t="shared" si="61"/>
        <v/>
      </c>
      <c r="M248" s="248" t="s">
        <v>53</v>
      </c>
      <c r="O248" s="174" t="str">
        <f t="shared" si="62"/>
        <v/>
      </c>
      <c r="P248" s="174" t="str">
        <f t="shared" si="69"/>
        <v/>
      </c>
      <c r="Q248" s="171" t="str">
        <f t="shared" si="70"/>
        <v/>
      </c>
      <c r="R248" s="248" t="s">
        <v>53</v>
      </c>
      <c r="U248" s="134" t="str">
        <f t="shared" si="71"/>
        <v/>
      </c>
      <c r="V248" s="248" t="s">
        <v>53</v>
      </c>
      <c r="W248" s="29"/>
      <c r="X248" s="29"/>
      <c r="Y248" s="29"/>
      <c r="Z248" s="29"/>
      <c r="AA248" s="129">
        <f t="shared" si="63"/>
        <v>0</v>
      </c>
      <c r="AB248" s="129">
        <f t="shared" si="64"/>
        <v>0</v>
      </c>
      <c r="AC248" s="129">
        <f t="shared" si="65"/>
        <v>0</v>
      </c>
      <c r="AD248" s="129">
        <f t="shared" si="66"/>
        <v>0</v>
      </c>
      <c r="AE248" s="189"/>
      <c r="AF248" s="189"/>
      <c r="AG248" s="135">
        <f t="shared" si="72"/>
        <v>0</v>
      </c>
      <c r="AH248" s="129"/>
      <c r="AI248" s="135">
        <f t="shared" si="73"/>
        <v>0</v>
      </c>
      <c r="AJ248" s="130">
        <f t="shared" si="67"/>
        <v>0</v>
      </c>
      <c r="AK248" s="130" t="str">
        <f t="shared" si="68"/>
        <v/>
      </c>
      <c r="AL248" s="130" t="str">
        <f t="shared" si="74"/>
        <v/>
      </c>
      <c r="AM248" s="119"/>
      <c r="AN248" s="119"/>
      <c r="AO248" s="94" t="str">
        <f t="shared" si="77"/>
        <v/>
      </c>
      <c r="AP248" s="132"/>
      <c r="AQ248" s="133" t="str">
        <f t="shared" si="76"/>
        <v/>
      </c>
      <c r="AR248" s="249"/>
      <c r="AT248" s="248" t="s">
        <v>54</v>
      </c>
      <c r="AU248" s="136" t="str">
        <f t="shared" si="75"/>
        <v/>
      </c>
      <c r="AV248" s="119"/>
      <c r="AW248" s="119"/>
      <c r="AX248" s="119"/>
    </row>
    <row r="249" spans="3:50" ht="25.5" customHeight="1" x14ac:dyDescent="0.55000000000000004">
      <c r="C249" s="182">
        <v>243</v>
      </c>
      <c r="D249" s="365"/>
      <c r="E249" s="366"/>
      <c r="F249" s="364"/>
      <c r="G249" s="371"/>
      <c r="H249" s="370"/>
      <c r="I249" s="114">
        <f t="shared" si="59"/>
        <v>0</v>
      </c>
      <c r="J249" s="114"/>
      <c r="K249" s="172" t="str">
        <f t="shared" si="60"/>
        <v/>
      </c>
      <c r="L249" s="173" t="str">
        <f t="shared" si="61"/>
        <v/>
      </c>
      <c r="M249" s="248" t="s">
        <v>53</v>
      </c>
      <c r="O249" s="174" t="str">
        <f t="shared" si="62"/>
        <v/>
      </c>
      <c r="P249" s="174" t="str">
        <f t="shared" si="69"/>
        <v/>
      </c>
      <c r="Q249" s="171" t="str">
        <f t="shared" si="70"/>
        <v/>
      </c>
      <c r="R249" s="248" t="s">
        <v>53</v>
      </c>
      <c r="U249" s="134" t="str">
        <f t="shared" si="71"/>
        <v/>
      </c>
      <c r="V249" s="248" t="s">
        <v>53</v>
      </c>
      <c r="W249" s="29"/>
      <c r="X249" s="29"/>
      <c r="Y249" s="29"/>
      <c r="Z249" s="29"/>
      <c r="AA249" s="129">
        <f t="shared" si="63"/>
        <v>0</v>
      </c>
      <c r="AB249" s="129">
        <f t="shared" si="64"/>
        <v>0</v>
      </c>
      <c r="AC249" s="129">
        <f t="shared" si="65"/>
        <v>0</v>
      </c>
      <c r="AD249" s="129">
        <f t="shared" si="66"/>
        <v>0</v>
      </c>
      <c r="AE249" s="189"/>
      <c r="AF249" s="189"/>
      <c r="AG249" s="135">
        <f t="shared" si="72"/>
        <v>0</v>
      </c>
      <c r="AH249" s="129"/>
      <c r="AI249" s="135">
        <f t="shared" si="73"/>
        <v>0</v>
      </c>
      <c r="AJ249" s="130">
        <f t="shared" si="67"/>
        <v>0</v>
      </c>
      <c r="AK249" s="130" t="str">
        <f t="shared" si="68"/>
        <v/>
      </c>
      <c r="AL249" s="130" t="str">
        <f t="shared" si="74"/>
        <v/>
      </c>
      <c r="AM249" s="119"/>
      <c r="AN249" s="119"/>
      <c r="AO249" s="94" t="str">
        <f t="shared" si="77"/>
        <v/>
      </c>
      <c r="AP249" s="132"/>
      <c r="AQ249" s="133" t="str">
        <f t="shared" si="76"/>
        <v/>
      </c>
      <c r="AR249" s="249"/>
      <c r="AT249" s="248" t="s">
        <v>54</v>
      </c>
      <c r="AU249" s="136" t="str">
        <f t="shared" si="75"/>
        <v/>
      </c>
      <c r="AV249" s="119"/>
      <c r="AW249" s="119"/>
      <c r="AX249" s="119"/>
    </row>
    <row r="250" spans="3:50" ht="25.5" customHeight="1" x14ac:dyDescent="0.55000000000000004">
      <c r="C250" s="182">
        <v>244</v>
      </c>
      <c r="D250" s="365"/>
      <c r="E250" s="366"/>
      <c r="F250" s="364"/>
      <c r="G250" s="371"/>
      <c r="H250" s="370"/>
      <c r="I250" s="114">
        <f t="shared" si="59"/>
        <v>0</v>
      </c>
      <c r="J250" s="114"/>
      <c r="K250" s="172" t="str">
        <f t="shared" si="60"/>
        <v/>
      </c>
      <c r="L250" s="173" t="str">
        <f t="shared" si="61"/>
        <v/>
      </c>
      <c r="M250" s="248" t="s">
        <v>53</v>
      </c>
      <c r="O250" s="174" t="str">
        <f t="shared" si="62"/>
        <v/>
      </c>
      <c r="P250" s="174" t="str">
        <f t="shared" si="69"/>
        <v/>
      </c>
      <c r="Q250" s="171" t="str">
        <f t="shared" si="70"/>
        <v/>
      </c>
      <c r="R250" s="248" t="s">
        <v>53</v>
      </c>
      <c r="U250" s="134" t="str">
        <f t="shared" si="71"/>
        <v/>
      </c>
      <c r="V250" s="248" t="s">
        <v>53</v>
      </c>
      <c r="W250" s="29"/>
      <c r="X250" s="29"/>
      <c r="Y250" s="29"/>
      <c r="Z250" s="29"/>
      <c r="AA250" s="129">
        <f t="shared" si="63"/>
        <v>0</v>
      </c>
      <c r="AB250" s="129">
        <f t="shared" si="64"/>
        <v>0</v>
      </c>
      <c r="AC250" s="129">
        <f t="shared" si="65"/>
        <v>0</v>
      </c>
      <c r="AD250" s="129">
        <f t="shared" si="66"/>
        <v>0</v>
      </c>
      <c r="AE250" s="189"/>
      <c r="AF250" s="189"/>
      <c r="AG250" s="135">
        <f t="shared" si="72"/>
        <v>0</v>
      </c>
      <c r="AH250" s="129"/>
      <c r="AI250" s="135">
        <f t="shared" si="73"/>
        <v>0</v>
      </c>
      <c r="AJ250" s="130">
        <f t="shared" si="67"/>
        <v>0</v>
      </c>
      <c r="AK250" s="130" t="str">
        <f t="shared" si="68"/>
        <v/>
      </c>
      <c r="AL250" s="130" t="str">
        <f t="shared" si="74"/>
        <v/>
      </c>
      <c r="AM250" s="119"/>
      <c r="AN250" s="119"/>
      <c r="AO250" s="94" t="str">
        <f t="shared" si="77"/>
        <v/>
      </c>
      <c r="AP250" s="132"/>
      <c r="AQ250" s="133" t="str">
        <f t="shared" si="76"/>
        <v/>
      </c>
      <c r="AR250" s="249"/>
      <c r="AT250" s="248" t="s">
        <v>54</v>
      </c>
      <c r="AU250" s="136" t="str">
        <f t="shared" si="75"/>
        <v/>
      </c>
      <c r="AV250" s="119"/>
      <c r="AW250" s="119"/>
      <c r="AX250" s="119"/>
    </row>
    <row r="251" spans="3:50" ht="25.5" customHeight="1" x14ac:dyDescent="0.55000000000000004">
      <c r="C251" s="182">
        <v>245</v>
      </c>
      <c r="D251" s="365"/>
      <c r="E251" s="366"/>
      <c r="F251" s="364"/>
      <c r="G251" s="371"/>
      <c r="H251" s="370"/>
      <c r="I251" s="114">
        <f t="shared" si="59"/>
        <v>0</v>
      </c>
      <c r="J251" s="114"/>
      <c r="K251" s="172" t="str">
        <f t="shared" si="60"/>
        <v/>
      </c>
      <c r="L251" s="173" t="str">
        <f t="shared" si="61"/>
        <v/>
      </c>
      <c r="M251" s="248" t="s">
        <v>53</v>
      </c>
      <c r="O251" s="174" t="str">
        <f t="shared" si="62"/>
        <v/>
      </c>
      <c r="P251" s="174" t="str">
        <f t="shared" si="69"/>
        <v/>
      </c>
      <c r="Q251" s="171" t="str">
        <f t="shared" si="70"/>
        <v/>
      </c>
      <c r="R251" s="248" t="s">
        <v>53</v>
      </c>
      <c r="U251" s="134" t="str">
        <f t="shared" si="71"/>
        <v/>
      </c>
      <c r="V251" s="248" t="s">
        <v>53</v>
      </c>
      <c r="W251" s="29"/>
      <c r="X251" s="29"/>
      <c r="Y251" s="29"/>
      <c r="Z251" s="29"/>
      <c r="AA251" s="129">
        <f t="shared" si="63"/>
        <v>0</v>
      </c>
      <c r="AB251" s="129">
        <f t="shared" si="64"/>
        <v>0</v>
      </c>
      <c r="AC251" s="129">
        <f t="shared" si="65"/>
        <v>0</v>
      </c>
      <c r="AD251" s="129">
        <f t="shared" si="66"/>
        <v>0</v>
      </c>
      <c r="AE251" s="189"/>
      <c r="AF251" s="189"/>
      <c r="AG251" s="135">
        <f t="shared" si="72"/>
        <v>0</v>
      </c>
      <c r="AH251" s="129"/>
      <c r="AI251" s="135">
        <f t="shared" si="73"/>
        <v>0</v>
      </c>
      <c r="AJ251" s="130">
        <f t="shared" si="67"/>
        <v>0</v>
      </c>
      <c r="AK251" s="130" t="str">
        <f t="shared" si="68"/>
        <v/>
      </c>
      <c r="AL251" s="130" t="str">
        <f t="shared" si="74"/>
        <v/>
      </c>
      <c r="AM251" s="119"/>
      <c r="AN251" s="119"/>
      <c r="AO251" s="94" t="str">
        <f t="shared" si="77"/>
        <v/>
      </c>
      <c r="AP251" s="132"/>
      <c r="AQ251" s="133" t="str">
        <f t="shared" si="76"/>
        <v/>
      </c>
      <c r="AR251" s="249"/>
      <c r="AT251" s="248" t="s">
        <v>54</v>
      </c>
      <c r="AU251" s="136" t="str">
        <f t="shared" si="75"/>
        <v/>
      </c>
      <c r="AV251" s="119"/>
      <c r="AW251" s="119"/>
      <c r="AX251" s="119"/>
    </row>
    <row r="252" spans="3:50" ht="25.5" customHeight="1" x14ac:dyDescent="0.55000000000000004">
      <c r="C252" s="182">
        <v>246</v>
      </c>
      <c r="D252" s="365"/>
      <c r="E252" s="366"/>
      <c r="F252" s="364"/>
      <c r="G252" s="371"/>
      <c r="H252" s="370"/>
      <c r="I252" s="114">
        <f t="shared" si="59"/>
        <v>0</v>
      </c>
      <c r="J252" s="114"/>
      <c r="K252" s="172" t="str">
        <f t="shared" si="60"/>
        <v/>
      </c>
      <c r="L252" s="173" t="str">
        <f t="shared" si="61"/>
        <v/>
      </c>
      <c r="M252" s="248" t="s">
        <v>53</v>
      </c>
      <c r="O252" s="174" t="str">
        <f t="shared" si="62"/>
        <v/>
      </c>
      <c r="P252" s="174" t="str">
        <f t="shared" si="69"/>
        <v/>
      </c>
      <c r="Q252" s="171" t="str">
        <f t="shared" si="70"/>
        <v/>
      </c>
      <c r="R252" s="248" t="s">
        <v>53</v>
      </c>
      <c r="U252" s="134" t="str">
        <f t="shared" si="71"/>
        <v/>
      </c>
      <c r="V252" s="248" t="s">
        <v>53</v>
      </c>
      <c r="W252" s="29"/>
      <c r="X252" s="29"/>
      <c r="Y252" s="29"/>
      <c r="Z252" s="29"/>
      <c r="AA252" s="129">
        <f t="shared" si="63"/>
        <v>0</v>
      </c>
      <c r="AB252" s="129">
        <f t="shared" si="64"/>
        <v>0</v>
      </c>
      <c r="AC252" s="129">
        <f t="shared" si="65"/>
        <v>0</v>
      </c>
      <c r="AD252" s="129">
        <f t="shared" si="66"/>
        <v>0</v>
      </c>
      <c r="AE252" s="189"/>
      <c r="AF252" s="189"/>
      <c r="AG252" s="135">
        <f t="shared" si="72"/>
        <v>0</v>
      </c>
      <c r="AH252" s="129"/>
      <c r="AI252" s="135">
        <f t="shared" si="73"/>
        <v>0</v>
      </c>
      <c r="AJ252" s="130">
        <f t="shared" si="67"/>
        <v>0</v>
      </c>
      <c r="AK252" s="130" t="str">
        <f t="shared" si="68"/>
        <v/>
      </c>
      <c r="AL252" s="130" t="str">
        <f t="shared" si="74"/>
        <v/>
      </c>
      <c r="AM252" s="119"/>
      <c r="AN252" s="119"/>
      <c r="AO252" s="94" t="str">
        <f t="shared" si="77"/>
        <v/>
      </c>
      <c r="AP252" s="132"/>
      <c r="AQ252" s="133" t="str">
        <f t="shared" si="76"/>
        <v/>
      </c>
      <c r="AR252" s="249"/>
      <c r="AT252" s="248" t="s">
        <v>54</v>
      </c>
      <c r="AU252" s="136" t="str">
        <f t="shared" si="75"/>
        <v/>
      </c>
      <c r="AV252" s="119"/>
      <c r="AW252" s="119"/>
      <c r="AX252" s="119"/>
    </row>
    <row r="253" spans="3:50" ht="25.5" customHeight="1" x14ac:dyDescent="0.55000000000000004">
      <c r="C253" s="182">
        <v>247</v>
      </c>
      <c r="D253" s="365"/>
      <c r="E253" s="366"/>
      <c r="F253" s="364"/>
      <c r="G253" s="371"/>
      <c r="H253" s="370"/>
      <c r="I253" s="114">
        <f t="shared" si="59"/>
        <v>0</v>
      </c>
      <c r="J253" s="114"/>
      <c r="K253" s="172" t="str">
        <f t="shared" si="60"/>
        <v/>
      </c>
      <c r="L253" s="173" t="str">
        <f t="shared" si="61"/>
        <v/>
      </c>
      <c r="M253" s="248" t="s">
        <v>53</v>
      </c>
      <c r="O253" s="174" t="str">
        <f t="shared" si="62"/>
        <v/>
      </c>
      <c r="P253" s="174" t="str">
        <f t="shared" si="69"/>
        <v/>
      </c>
      <c r="Q253" s="171" t="str">
        <f t="shared" si="70"/>
        <v/>
      </c>
      <c r="R253" s="248" t="s">
        <v>53</v>
      </c>
      <c r="U253" s="134" t="str">
        <f t="shared" si="71"/>
        <v/>
      </c>
      <c r="V253" s="248" t="s">
        <v>53</v>
      </c>
      <c r="W253" s="29"/>
      <c r="X253" s="29"/>
      <c r="Y253" s="29"/>
      <c r="Z253" s="29"/>
      <c r="AA253" s="129">
        <f t="shared" si="63"/>
        <v>0</v>
      </c>
      <c r="AB253" s="129">
        <f t="shared" si="64"/>
        <v>0</v>
      </c>
      <c r="AC253" s="129">
        <f t="shared" si="65"/>
        <v>0</v>
      </c>
      <c r="AD253" s="129">
        <f t="shared" si="66"/>
        <v>0</v>
      </c>
      <c r="AE253" s="189"/>
      <c r="AF253" s="189"/>
      <c r="AG253" s="135">
        <f t="shared" si="72"/>
        <v>0</v>
      </c>
      <c r="AH253" s="129"/>
      <c r="AI253" s="135">
        <f t="shared" si="73"/>
        <v>0</v>
      </c>
      <c r="AJ253" s="130">
        <f t="shared" si="67"/>
        <v>0</v>
      </c>
      <c r="AK253" s="130" t="str">
        <f t="shared" si="68"/>
        <v/>
      </c>
      <c r="AL253" s="130" t="str">
        <f t="shared" si="74"/>
        <v/>
      </c>
      <c r="AM253" s="119"/>
      <c r="AN253" s="119"/>
      <c r="AO253" s="94" t="str">
        <f t="shared" si="77"/>
        <v/>
      </c>
      <c r="AP253" s="132"/>
      <c r="AQ253" s="133" t="str">
        <f t="shared" si="76"/>
        <v/>
      </c>
      <c r="AR253" s="249"/>
      <c r="AT253" s="248" t="s">
        <v>54</v>
      </c>
      <c r="AU253" s="136" t="str">
        <f t="shared" si="75"/>
        <v/>
      </c>
      <c r="AV253" s="119"/>
      <c r="AW253" s="119"/>
      <c r="AX253" s="119"/>
    </row>
    <row r="254" spans="3:50" ht="25.5" customHeight="1" x14ac:dyDescent="0.55000000000000004">
      <c r="C254" s="182">
        <v>248</v>
      </c>
      <c r="D254" s="365"/>
      <c r="E254" s="366"/>
      <c r="F254" s="364"/>
      <c r="G254" s="371"/>
      <c r="H254" s="370"/>
      <c r="I254" s="114">
        <f t="shared" si="59"/>
        <v>0</v>
      </c>
      <c r="J254" s="114"/>
      <c r="K254" s="172" t="str">
        <f t="shared" si="60"/>
        <v/>
      </c>
      <c r="L254" s="173" t="str">
        <f t="shared" si="61"/>
        <v/>
      </c>
      <c r="M254" s="248" t="s">
        <v>53</v>
      </c>
      <c r="O254" s="174" t="str">
        <f t="shared" si="62"/>
        <v/>
      </c>
      <c r="P254" s="174" t="str">
        <f t="shared" si="69"/>
        <v/>
      </c>
      <c r="Q254" s="171" t="str">
        <f t="shared" si="70"/>
        <v/>
      </c>
      <c r="R254" s="248" t="s">
        <v>53</v>
      </c>
      <c r="U254" s="134" t="str">
        <f t="shared" si="71"/>
        <v/>
      </c>
      <c r="V254" s="248" t="s">
        <v>53</v>
      </c>
      <c r="W254" s="29"/>
      <c r="X254" s="29"/>
      <c r="Y254" s="29"/>
      <c r="Z254" s="29"/>
      <c r="AA254" s="129">
        <f t="shared" si="63"/>
        <v>0</v>
      </c>
      <c r="AB254" s="129">
        <f t="shared" si="64"/>
        <v>0</v>
      </c>
      <c r="AC254" s="129">
        <f t="shared" si="65"/>
        <v>0</v>
      </c>
      <c r="AD254" s="129">
        <f t="shared" si="66"/>
        <v>0</v>
      </c>
      <c r="AE254" s="189"/>
      <c r="AF254" s="189"/>
      <c r="AG254" s="135">
        <f t="shared" si="72"/>
        <v>0</v>
      </c>
      <c r="AH254" s="129"/>
      <c r="AI254" s="135">
        <f t="shared" si="73"/>
        <v>0</v>
      </c>
      <c r="AJ254" s="130">
        <f t="shared" si="67"/>
        <v>0</v>
      </c>
      <c r="AK254" s="130" t="str">
        <f t="shared" si="68"/>
        <v/>
      </c>
      <c r="AL254" s="130" t="str">
        <f t="shared" si="74"/>
        <v/>
      </c>
      <c r="AM254" s="119"/>
      <c r="AN254" s="119"/>
      <c r="AO254" s="94" t="str">
        <f t="shared" si="77"/>
        <v/>
      </c>
      <c r="AP254" s="132"/>
      <c r="AQ254" s="133" t="str">
        <f t="shared" si="76"/>
        <v/>
      </c>
      <c r="AR254" s="249"/>
      <c r="AT254" s="248" t="s">
        <v>54</v>
      </c>
      <c r="AU254" s="136" t="str">
        <f t="shared" si="75"/>
        <v/>
      </c>
      <c r="AV254" s="119"/>
      <c r="AW254" s="119"/>
      <c r="AX254" s="119"/>
    </row>
    <row r="255" spans="3:50" ht="25.5" customHeight="1" x14ac:dyDescent="0.55000000000000004">
      <c r="C255" s="182">
        <v>249</v>
      </c>
      <c r="D255" s="365"/>
      <c r="E255" s="366"/>
      <c r="F255" s="364"/>
      <c r="G255" s="371"/>
      <c r="H255" s="370"/>
      <c r="I255" s="114">
        <f t="shared" si="59"/>
        <v>0</v>
      </c>
      <c r="J255" s="114"/>
      <c r="K255" s="172" t="str">
        <f t="shared" si="60"/>
        <v/>
      </c>
      <c r="L255" s="173" t="str">
        <f t="shared" si="61"/>
        <v/>
      </c>
      <c r="M255" s="248" t="s">
        <v>53</v>
      </c>
      <c r="O255" s="174" t="str">
        <f t="shared" si="62"/>
        <v/>
      </c>
      <c r="P255" s="174" t="str">
        <f t="shared" si="69"/>
        <v/>
      </c>
      <c r="Q255" s="171" t="str">
        <f t="shared" si="70"/>
        <v/>
      </c>
      <c r="R255" s="248" t="s">
        <v>53</v>
      </c>
      <c r="U255" s="134" t="str">
        <f t="shared" si="71"/>
        <v/>
      </c>
      <c r="V255" s="248" t="s">
        <v>53</v>
      </c>
      <c r="W255" s="29"/>
      <c r="X255" s="29"/>
      <c r="Y255" s="29"/>
      <c r="Z255" s="29"/>
      <c r="AA255" s="129">
        <f t="shared" si="63"/>
        <v>0</v>
      </c>
      <c r="AB255" s="129">
        <f t="shared" si="64"/>
        <v>0</v>
      </c>
      <c r="AC255" s="129">
        <f t="shared" si="65"/>
        <v>0</v>
      </c>
      <c r="AD255" s="129">
        <f t="shared" si="66"/>
        <v>0</v>
      </c>
      <c r="AE255" s="189"/>
      <c r="AF255" s="189"/>
      <c r="AG255" s="135">
        <f t="shared" si="72"/>
        <v>0</v>
      </c>
      <c r="AH255" s="129"/>
      <c r="AI255" s="135">
        <f t="shared" si="73"/>
        <v>0</v>
      </c>
      <c r="AJ255" s="130">
        <f t="shared" si="67"/>
        <v>0</v>
      </c>
      <c r="AK255" s="130" t="str">
        <f t="shared" si="68"/>
        <v/>
      </c>
      <c r="AL255" s="130" t="str">
        <f t="shared" si="74"/>
        <v/>
      </c>
      <c r="AM255" s="119"/>
      <c r="AN255" s="119"/>
      <c r="AO255" s="94" t="str">
        <f t="shared" si="77"/>
        <v/>
      </c>
      <c r="AP255" s="132"/>
      <c r="AQ255" s="133" t="str">
        <f t="shared" si="76"/>
        <v/>
      </c>
      <c r="AR255" s="249"/>
      <c r="AT255" s="248" t="s">
        <v>54</v>
      </c>
      <c r="AU255" s="136" t="str">
        <f t="shared" si="75"/>
        <v/>
      </c>
      <c r="AV255" s="119"/>
      <c r="AW255" s="119"/>
      <c r="AX255" s="119"/>
    </row>
    <row r="256" spans="3:50" ht="25.5" customHeight="1" x14ac:dyDescent="0.55000000000000004">
      <c r="C256" s="182">
        <v>250</v>
      </c>
      <c r="D256" s="365"/>
      <c r="E256" s="366"/>
      <c r="F256" s="364"/>
      <c r="G256" s="371"/>
      <c r="H256" s="370"/>
      <c r="I256" s="114">
        <f t="shared" si="59"/>
        <v>0</v>
      </c>
      <c r="J256" s="114"/>
      <c r="K256" s="172" t="str">
        <f t="shared" si="60"/>
        <v/>
      </c>
      <c r="L256" s="173" t="str">
        <f t="shared" si="61"/>
        <v/>
      </c>
      <c r="M256" s="248" t="s">
        <v>53</v>
      </c>
      <c r="O256" s="174" t="str">
        <f t="shared" si="62"/>
        <v/>
      </c>
      <c r="P256" s="174" t="str">
        <f t="shared" si="69"/>
        <v/>
      </c>
      <c r="Q256" s="171" t="str">
        <f t="shared" si="70"/>
        <v/>
      </c>
      <c r="R256" s="248" t="s">
        <v>53</v>
      </c>
      <c r="U256" s="134" t="str">
        <f t="shared" si="71"/>
        <v/>
      </c>
      <c r="V256" s="248" t="s">
        <v>53</v>
      </c>
      <c r="W256" s="29"/>
      <c r="X256" s="29"/>
      <c r="Y256" s="29"/>
      <c r="Z256" s="29"/>
      <c r="AA256" s="129">
        <f t="shared" si="63"/>
        <v>0</v>
      </c>
      <c r="AB256" s="129">
        <f t="shared" si="64"/>
        <v>0</v>
      </c>
      <c r="AC256" s="129">
        <f t="shared" si="65"/>
        <v>0</v>
      </c>
      <c r="AD256" s="129">
        <f t="shared" si="66"/>
        <v>0</v>
      </c>
      <c r="AE256" s="189"/>
      <c r="AF256" s="189"/>
      <c r="AG256" s="135">
        <f t="shared" si="72"/>
        <v>0</v>
      </c>
      <c r="AH256" s="129"/>
      <c r="AI256" s="135">
        <f t="shared" si="73"/>
        <v>0</v>
      </c>
      <c r="AJ256" s="130">
        <f t="shared" si="67"/>
        <v>0</v>
      </c>
      <c r="AK256" s="130" t="str">
        <f t="shared" si="68"/>
        <v/>
      </c>
      <c r="AL256" s="130" t="str">
        <f t="shared" si="74"/>
        <v/>
      </c>
      <c r="AM256" s="119"/>
      <c r="AN256" s="119"/>
      <c r="AO256" s="94" t="str">
        <f t="shared" si="77"/>
        <v/>
      </c>
      <c r="AP256" s="132"/>
      <c r="AQ256" s="133" t="str">
        <f t="shared" si="76"/>
        <v/>
      </c>
      <c r="AR256" s="249"/>
      <c r="AT256" s="248" t="s">
        <v>54</v>
      </c>
      <c r="AU256" s="136" t="str">
        <f t="shared" si="75"/>
        <v/>
      </c>
      <c r="AV256" s="119"/>
      <c r="AW256" s="119"/>
      <c r="AX256" s="119"/>
    </row>
    <row r="257" spans="3:50" ht="25.5" customHeight="1" x14ac:dyDescent="0.55000000000000004">
      <c r="C257" s="182">
        <v>251</v>
      </c>
      <c r="D257" s="365"/>
      <c r="E257" s="366"/>
      <c r="F257" s="364"/>
      <c r="G257" s="371"/>
      <c r="H257" s="370"/>
      <c r="I257" s="114">
        <f t="shared" si="59"/>
        <v>0</v>
      </c>
      <c r="J257" s="114"/>
      <c r="K257" s="172" t="str">
        <f t="shared" si="60"/>
        <v/>
      </c>
      <c r="L257" s="173" t="str">
        <f t="shared" si="61"/>
        <v/>
      </c>
      <c r="M257" s="248" t="s">
        <v>53</v>
      </c>
      <c r="O257" s="174" t="str">
        <f t="shared" si="62"/>
        <v/>
      </c>
      <c r="P257" s="174" t="str">
        <f t="shared" si="69"/>
        <v/>
      </c>
      <c r="Q257" s="171" t="str">
        <f t="shared" si="70"/>
        <v/>
      </c>
      <c r="R257" s="248" t="s">
        <v>53</v>
      </c>
      <c r="U257" s="134" t="str">
        <f t="shared" si="71"/>
        <v/>
      </c>
      <c r="V257" s="248" t="s">
        <v>53</v>
      </c>
      <c r="W257" s="29"/>
      <c r="X257" s="29"/>
      <c r="Y257" s="29"/>
      <c r="Z257" s="29"/>
      <c r="AA257" s="129">
        <f t="shared" si="63"/>
        <v>0</v>
      </c>
      <c r="AB257" s="129">
        <f t="shared" si="64"/>
        <v>0</v>
      </c>
      <c r="AC257" s="129">
        <f t="shared" si="65"/>
        <v>0</v>
      </c>
      <c r="AD257" s="129">
        <f t="shared" si="66"/>
        <v>0</v>
      </c>
      <c r="AE257" s="189"/>
      <c r="AF257" s="189"/>
      <c r="AG257" s="135">
        <f t="shared" si="72"/>
        <v>0</v>
      </c>
      <c r="AH257" s="129"/>
      <c r="AI257" s="135">
        <f t="shared" si="73"/>
        <v>0</v>
      </c>
      <c r="AJ257" s="130">
        <f t="shared" si="67"/>
        <v>0</v>
      </c>
      <c r="AK257" s="130" t="str">
        <f t="shared" si="68"/>
        <v/>
      </c>
      <c r="AL257" s="130" t="str">
        <f t="shared" si="74"/>
        <v/>
      </c>
      <c r="AM257" s="119"/>
      <c r="AN257" s="119"/>
      <c r="AO257" s="94" t="str">
        <f t="shared" si="77"/>
        <v/>
      </c>
      <c r="AP257" s="132"/>
      <c r="AQ257" s="133" t="str">
        <f t="shared" si="76"/>
        <v/>
      </c>
      <c r="AR257" s="249"/>
      <c r="AT257" s="248" t="s">
        <v>54</v>
      </c>
      <c r="AU257" s="136" t="str">
        <f t="shared" si="75"/>
        <v/>
      </c>
      <c r="AV257" s="119"/>
      <c r="AW257" s="119"/>
      <c r="AX257" s="119"/>
    </row>
    <row r="258" spans="3:50" ht="25.5" customHeight="1" x14ac:dyDescent="0.55000000000000004">
      <c r="C258" s="182">
        <v>252</v>
      </c>
      <c r="D258" s="365"/>
      <c r="E258" s="366"/>
      <c r="F258" s="364"/>
      <c r="G258" s="371"/>
      <c r="H258" s="370"/>
      <c r="I258" s="114">
        <f t="shared" si="59"/>
        <v>0</v>
      </c>
      <c r="J258" s="114"/>
      <c r="K258" s="172" t="str">
        <f t="shared" si="60"/>
        <v/>
      </c>
      <c r="L258" s="173" t="str">
        <f t="shared" si="61"/>
        <v/>
      </c>
      <c r="M258" s="248" t="s">
        <v>53</v>
      </c>
      <c r="O258" s="174" t="str">
        <f t="shared" si="62"/>
        <v/>
      </c>
      <c r="P258" s="174" t="str">
        <f t="shared" si="69"/>
        <v/>
      </c>
      <c r="Q258" s="171" t="str">
        <f t="shared" si="70"/>
        <v/>
      </c>
      <c r="R258" s="248" t="s">
        <v>53</v>
      </c>
      <c r="U258" s="134" t="str">
        <f t="shared" si="71"/>
        <v/>
      </c>
      <c r="V258" s="248" t="s">
        <v>53</v>
      </c>
      <c r="W258" s="29"/>
      <c r="X258" s="29"/>
      <c r="Y258" s="29"/>
      <c r="Z258" s="29"/>
      <c r="AA258" s="129">
        <f t="shared" si="63"/>
        <v>0</v>
      </c>
      <c r="AB258" s="129">
        <f t="shared" si="64"/>
        <v>0</v>
      </c>
      <c r="AC258" s="129">
        <f t="shared" si="65"/>
        <v>0</v>
      </c>
      <c r="AD258" s="129">
        <f t="shared" si="66"/>
        <v>0</v>
      </c>
      <c r="AE258" s="189"/>
      <c r="AF258" s="189"/>
      <c r="AG258" s="135">
        <f t="shared" si="72"/>
        <v>0</v>
      </c>
      <c r="AH258" s="129"/>
      <c r="AI258" s="135">
        <f t="shared" si="73"/>
        <v>0</v>
      </c>
      <c r="AJ258" s="130">
        <f t="shared" si="67"/>
        <v>0</v>
      </c>
      <c r="AK258" s="130" t="str">
        <f t="shared" si="68"/>
        <v/>
      </c>
      <c r="AL258" s="130" t="str">
        <f t="shared" si="74"/>
        <v/>
      </c>
      <c r="AM258" s="119"/>
      <c r="AN258" s="119"/>
      <c r="AO258" s="94" t="str">
        <f t="shared" si="77"/>
        <v/>
      </c>
      <c r="AP258" s="132"/>
      <c r="AQ258" s="133" t="str">
        <f t="shared" si="76"/>
        <v/>
      </c>
      <c r="AR258" s="249"/>
      <c r="AT258" s="248" t="s">
        <v>54</v>
      </c>
      <c r="AU258" s="136" t="str">
        <f t="shared" si="75"/>
        <v/>
      </c>
      <c r="AV258" s="119"/>
      <c r="AW258" s="119"/>
      <c r="AX258" s="119"/>
    </row>
    <row r="259" spans="3:50" ht="25.5" customHeight="1" x14ac:dyDescent="0.55000000000000004">
      <c r="C259" s="182">
        <v>253</v>
      </c>
      <c r="D259" s="365"/>
      <c r="E259" s="366"/>
      <c r="F259" s="364"/>
      <c r="G259" s="371"/>
      <c r="H259" s="370"/>
      <c r="I259" s="114">
        <f t="shared" si="59"/>
        <v>0</v>
      </c>
      <c r="J259" s="114"/>
      <c r="K259" s="172" t="str">
        <f t="shared" si="60"/>
        <v/>
      </c>
      <c r="L259" s="173" t="str">
        <f t="shared" si="61"/>
        <v/>
      </c>
      <c r="M259" s="248" t="s">
        <v>53</v>
      </c>
      <c r="O259" s="174" t="str">
        <f t="shared" si="62"/>
        <v/>
      </c>
      <c r="P259" s="174" t="str">
        <f t="shared" si="69"/>
        <v/>
      </c>
      <c r="Q259" s="171" t="str">
        <f t="shared" si="70"/>
        <v/>
      </c>
      <c r="R259" s="248" t="s">
        <v>53</v>
      </c>
      <c r="U259" s="134" t="str">
        <f t="shared" si="71"/>
        <v/>
      </c>
      <c r="V259" s="248" t="s">
        <v>53</v>
      </c>
      <c r="W259" s="29"/>
      <c r="X259" s="29"/>
      <c r="Y259" s="29"/>
      <c r="Z259" s="29"/>
      <c r="AA259" s="129">
        <f t="shared" si="63"/>
        <v>0</v>
      </c>
      <c r="AB259" s="129">
        <f t="shared" si="64"/>
        <v>0</v>
      </c>
      <c r="AC259" s="129">
        <f t="shared" si="65"/>
        <v>0</v>
      </c>
      <c r="AD259" s="129">
        <f t="shared" si="66"/>
        <v>0</v>
      </c>
      <c r="AE259" s="189"/>
      <c r="AF259" s="189"/>
      <c r="AG259" s="135">
        <f t="shared" si="72"/>
        <v>0</v>
      </c>
      <c r="AH259" s="129"/>
      <c r="AI259" s="135">
        <f t="shared" si="73"/>
        <v>0</v>
      </c>
      <c r="AJ259" s="130">
        <f t="shared" si="67"/>
        <v>0</v>
      </c>
      <c r="AK259" s="130" t="str">
        <f t="shared" si="68"/>
        <v/>
      </c>
      <c r="AL259" s="130" t="str">
        <f t="shared" si="74"/>
        <v/>
      </c>
      <c r="AM259" s="119"/>
      <c r="AN259" s="119"/>
      <c r="AO259" s="94" t="str">
        <f t="shared" si="77"/>
        <v/>
      </c>
      <c r="AP259" s="132"/>
      <c r="AQ259" s="133" t="str">
        <f t="shared" si="76"/>
        <v/>
      </c>
      <c r="AR259" s="249"/>
      <c r="AT259" s="248" t="s">
        <v>54</v>
      </c>
      <c r="AU259" s="136" t="str">
        <f t="shared" si="75"/>
        <v/>
      </c>
      <c r="AV259" s="119"/>
      <c r="AW259" s="119"/>
      <c r="AX259" s="119"/>
    </row>
    <row r="260" spans="3:50" ht="25.5" customHeight="1" x14ac:dyDescent="0.55000000000000004">
      <c r="C260" s="182">
        <v>254</v>
      </c>
      <c r="D260" s="365"/>
      <c r="E260" s="366"/>
      <c r="F260" s="364"/>
      <c r="G260" s="371"/>
      <c r="H260" s="370"/>
      <c r="I260" s="114">
        <f t="shared" si="59"/>
        <v>0</v>
      </c>
      <c r="J260" s="114"/>
      <c r="K260" s="172" t="str">
        <f t="shared" si="60"/>
        <v/>
      </c>
      <c r="L260" s="173" t="str">
        <f t="shared" si="61"/>
        <v/>
      </c>
      <c r="M260" s="248" t="s">
        <v>53</v>
      </c>
      <c r="O260" s="174" t="str">
        <f t="shared" si="62"/>
        <v/>
      </c>
      <c r="P260" s="174" t="str">
        <f t="shared" si="69"/>
        <v/>
      </c>
      <c r="Q260" s="171" t="str">
        <f t="shared" si="70"/>
        <v/>
      </c>
      <c r="R260" s="248" t="s">
        <v>53</v>
      </c>
      <c r="U260" s="134" t="str">
        <f t="shared" si="71"/>
        <v/>
      </c>
      <c r="V260" s="248" t="s">
        <v>53</v>
      </c>
      <c r="W260" s="29"/>
      <c r="X260" s="29"/>
      <c r="Y260" s="29"/>
      <c r="Z260" s="29"/>
      <c r="AA260" s="129">
        <f t="shared" si="63"/>
        <v>0</v>
      </c>
      <c r="AB260" s="129">
        <f t="shared" si="64"/>
        <v>0</v>
      </c>
      <c r="AC260" s="129">
        <f t="shared" si="65"/>
        <v>0</v>
      </c>
      <c r="AD260" s="129">
        <f t="shared" si="66"/>
        <v>0</v>
      </c>
      <c r="AE260" s="189"/>
      <c r="AF260" s="189"/>
      <c r="AG260" s="135">
        <f t="shared" si="72"/>
        <v>0</v>
      </c>
      <c r="AH260" s="129"/>
      <c r="AI260" s="135">
        <f t="shared" si="73"/>
        <v>0</v>
      </c>
      <c r="AJ260" s="130">
        <f t="shared" si="67"/>
        <v>0</v>
      </c>
      <c r="AK260" s="130" t="str">
        <f t="shared" si="68"/>
        <v/>
      </c>
      <c r="AL260" s="130" t="str">
        <f t="shared" si="74"/>
        <v/>
      </c>
      <c r="AM260" s="119"/>
      <c r="AN260" s="119"/>
      <c r="AO260" s="94" t="str">
        <f t="shared" si="77"/>
        <v/>
      </c>
      <c r="AP260" s="132"/>
      <c r="AQ260" s="133" t="str">
        <f t="shared" si="76"/>
        <v/>
      </c>
      <c r="AR260" s="249"/>
      <c r="AT260" s="248" t="s">
        <v>54</v>
      </c>
      <c r="AU260" s="136" t="str">
        <f t="shared" si="75"/>
        <v/>
      </c>
      <c r="AV260" s="119"/>
      <c r="AW260" s="119"/>
      <c r="AX260" s="119"/>
    </row>
    <row r="261" spans="3:50" ht="25.5" customHeight="1" x14ac:dyDescent="0.55000000000000004">
      <c r="C261" s="182">
        <v>255</v>
      </c>
      <c r="D261" s="365"/>
      <c r="E261" s="366"/>
      <c r="F261" s="364"/>
      <c r="G261" s="371"/>
      <c r="H261" s="370"/>
      <c r="I261" s="114">
        <f t="shared" si="59"/>
        <v>0</v>
      </c>
      <c r="J261" s="114"/>
      <c r="K261" s="172" t="str">
        <f t="shared" si="60"/>
        <v/>
      </c>
      <c r="L261" s="173" t="str">
        <f t="shared" si="61"/>
        <v/>
      </c>
      <c r="M261" s="248" t="s">
        <v>53</v>
      </c>
      <c r="O261" s="174" t="str">
        <f t="shared" si="62"/>
        <v/>
      </c>
      <c r="P261" s="174" t="str">
        <f t="shared" si="69"/>
        <v/>
      </c>
      <c r="Q261" s="171" t="str">
        <f t="shared" si="70"/>
        <v/>
      </c>
      <c r="R261" s="248" t="s">
        <v>53</v>
      </c>
      <c r="U261" s="134" t="str">
        <f t="shared" si="71"/>
        <v/>
      </c>
      <c r="V261" s="248" t="s">
        <v>53</v>
      </c>
      <c r="W261" s="29"/>
      <c r="X261" s="29"/>
      <c r="Y261" s="29"/>
      <c r="Z261" s="29"/>
      <c r="AA261" s="129">
        <f t="shared" si="63"/>
        <v>0</v>
      </c>
      <c r="AB261" s="129">
        <f t="shared" si="64"/>
        <v>0</v>
      </c>
      <c r="AC261" s="129">
        <f t="shared" si="65"/>
        <v>0</v>
      </c>
      <c r="AD261" s="129">
        <f t="shared" si="66"/>
        <v>0</v>
      </c>
      <c r="AE261" s="189"/>
      <c r="AF261" s="189"/>
      <c r="AG261" s="135">
        <f t="shared" si="72"/>
        <v>0</v>
      </c>
      <c r="AH261" s="129"/>
      <c r="AI261" s="135">
        <f t="shared" si="73"/>
        <v>0</v>
      </c>
      <c r="AJ261" s="130">
        <f t="shared" si="67"/>
        <v>0</v>
      </c>
      <c r="AK261" s="130" t="str">
        <f t="shared" si="68"/>
        <v/>
      </c>
      <c r="AL261" s="130" t="str">
        <f t="shared" si="74"/>
        <v/>
      </c>
      <c r="AM261" s="119"/>
      <c r="AN261" s="119"/>
      <c r="AO261" s="94" t="str">
        <f t="shared" si="77"/>
        <v/>
      </c>
      <c r="AP261" s="132"/>
      <c r="AQ261" s="133" t="str">
        <f t="shared" si="76"/>
        <v/>
      </c>
      <c r="AR261" s="249"/>
      <c r="AT261" s="248" t="s">
        <v>54</v>
      </c>
      <c r="AU261" s="136" t="str">
        <f t="shared" si="75"/>
        <v/>
      </c>
      <c r="AV261" s="119"/>
      <c r="AW261" s="119"/>
      <c r="AX261" s="119"/>
    </row>
    <row r="262" spans="3:50" ht="25.5" customHeight="1" x14ac:dyDescent="0.55000000000000004">
      <c r="C262" s="182">
        <v>256</v>
      </c>
      <c r="D262" s="365"/>
      <c r="E262" s="366"/>
      <c r="F262" s="364"/>
      <c r="G262" s="371"/>
      <c r="H262" s="370"/>
      <c r="I262" s="114">
        <f t="shared" si="59"/>
        <v>0</v>
      </c>
      <c r="J262" s="114"/>
      <c r="K262" s="172" t="str">
        <f t="shared" si="60"/>
        <v/>
      </c>
      <c r="L262" s="173" t="str">
        <f t="shared" si="61"/>
        <v/>
      </c>
      <c r="M262" s="248" t="s">
        <v>53</v>
      </c>
      <c r="O262" s="174" t="str">
        <f t="shared" si="62"/>
        <v/>
      </c>
      <c r="P262" s="174" t="str">
        <f t="shared" si="69"/>
        <v/>
      </c>
      <c r="Q262" s="171" t="str">
        <f t="shared" si="70"/>
        <v/>
      </c>
      <c r="R262" s="248" t="s">
        <v>53</v>
      </c>
      <c r="U262" s="134" t="str">
        <f t="shared" si="71"/>
        <v/>
      </c>
      <c r="V262" s="248" t="s">
        <v>53</v>
      </c>
      <c r="W262" s="29"/>
      <c r="X262" s="29"/>
      <c r="Y262" s="29"/>
      <c r="Z262" s="29"/>
      <c r="AA262" s="129">
        <f t="shared" si="63"/>
        <v>0</v>
      </c>
      <c r="AB262" s="129">
        <f t="shared" si="64"/>
        <v>0</v>
      </c>
      <c r="AC262" s="129">
        <f t="shared" si="65"/>
        <v>0</v>
      </c>
      <c r="AD262" s="129">
        <f t="shared" si="66"/>
        <v>0</v>
      </c>
      <c r="AE262" s="189"/>
      <c r="AF262" s="189"/>
      <c r="AG262" s="135">
        <f t="shared" si="72"/>
        <v>0</v>
      </c>
      <c r="AH262" s="129"/>
      <c r="AI262" s="135">
        <f t="shared" si="73"/>
        <v>0</v>
      </c>
      <c r="AJ262" s="130">
        <f t="shared" si="67"/>
        <v>0</v>
      </c>
      <c r="AK262" s="130" t="str">
        <f t="shared" si="68"/>
        <v/>
      </c>
      <c r="AL262" s="130" t="str">
        <f t="shared" si="74"/>
        <v/>
      </c>
      <c r="AM262" s="119"/>
      <c r="AN262" s="119"/>
      <c r="AO262" s="94" t="str">
        <f t="shared" si="77"/>
        <v/>
      </c>
      <c r="AP262" s="132"/>
      <c r="AQ262" s="133" t="str">
        <f t="shared" si="76"/>
        <v/>
      </c>
      <c r="AR262" s="249"/>
      <c r="AT262" s="248" t="s">
        <v>54</v>
      </c>
      <c r="AU262" s="136" t="str">
        <f t="shared" si="75"/>
        <v/>
      </c>
      <c r="AV262" s="119"/>
      <c r="AW262" s="119"/>
      <c r="AX262" s="119"/>
    </row>
    <row r="263" spans="3:50" ht="25.5" customHeight="1" x14ac:dyDescent="0.55000000000000004">
      <c r="C263" s="182">
        <v>257</v>
      </c>
      <c r="D263" s="365"/>
      <c r="E263" s="366"/>
      <c r="F263" s="364"/>
      <c r="G263" s="371"/>
      <c r="H263" s="370"/>
      <c r="I263" s="114">
        <f t="shared" ref="I263:I326" si="78">VLOOKUP(F263,starfshlutfall_173,2,TRUE)</f>
        <v>0</v>
      </c>
      <c r="J263" s="114"/>
      <c r="K263" s="172" t="str">
        <f t="shared" ref="K263:K326" si="79">IFERROR(IF(L263-F263=0,"",L263-F263),"")</f>
        <v/>
      </c>
      <c r="L263" s="173" t="str">
        <f t="shared" ref="L263:L326" si="80">IF(F263="","",IF(I263&gt;=156,1,IF(M263="NEI",F263,VLOOKUP(I263,starfshlutfall_156,2,TRUE))))</f>
        <v/>
      </c>
      <c r="M263" s="248" t="s">
        <v>53</v>
      </c>
      <c r="O263" s="174" t="str">
        <f t="shared" ref="O263:O326" si="81">IFERROR(IF(L263+$BL$6&gt;1,1-L263,$BL$6*L263),"")</f>
        <v/>
      </c>
      <c r="P263" s="174" t="str">
        <f t="shared" si="69"/>
        <v/>
      </c>
      <c r="Q263" s="171" t="str">
        <f t="shared" si="70"/>
        <v/>
      </c>
      <c r="R263" s="248" t="s">
        <v>53</v>
      </c>
      <c r="U263" s="134" t="str">
        <f t="shared" si="71"/>
        <v/>
      </c>
      <c r="V263" s="248" t="s">
        <v>53</v>
      </c>
      <c r="W263" s="29"/>
      <c r="X263" s="29"/>
      <c r="Y263" s="29"/>
      <c r="Z263" s="29"/>
      <c r="AA263" s="129">
        <f t="shared" ref="AA263:AA326" si="82">IFERROR(IF(AND(U263&gt;0.01,V263="JÁ"),U263*156,0),0)</f>
        <v>0</v>
      </c>
      <c r="AB263" s="129">
        <f t="shared" ref="AB263:AB326" si="83">IF(U263&lt;0.01,0,IF(U263="",0,IF(V263="NEI",0,$AB$535/-$AB$528)))</f>
        <v>0</v>
      </c>
      <c r="AC263" s="129">
        <f t="shared" ref="AC263:AC326" si="84">IF(AB263&lt;AA263,AB263,AA263)</f>
        <v>0</v>
      </c>
      <c r="AD263" s="129">
        <f t="shared" ref="AD263:AD326" si="85">AA263-AC263</f>
        <v>0</v>
      </c>
      <c r="AE263" s="189"/>
      <c r="AF263" s="189"/>
      <c r="AG263" s="135">
        <f t="shared" si="72"/>
        <v>0</v>
      </c>
      <c r="AH263" s="129"/>
      <c r="AI263" s="135">
        <f t="shared" si="73"/>
        <v>0</v>
      </c>
      <c r="AJ263" s="130">
        <f t="shared" ref="AJ263:AJ326" si="86">AI263/156</f>
        <v>0</v>
      </c>
      <c r="AK263" s="130" t="str">
        <f t="shared" ref="AK263:AK326" si="87">IF(L263="","",AJ263+Q263)</f>
        <v/>
      </c>
      <c r="AL263" s="130" t="str">
        <f t="shared" si="74"/>
        <v/>
      </c>
      <c r="AM263" s="119"/>
      <c r="AN263" s="119"/>
      <c r="AO263" s="94" t="str">
        <f t="shared" si="77"/>
        <v/>
      </c>
      <c r="AP263" s="132"/>
      <c r="AQ263" s="133" t="str">
        <f t="shared" si="76"/>
        <v/>
      </c>
      <c r="AR263" s="249"/>
      <c r="AT263" s="248" t="s">
        <v>54</v>
      </c>
      <c r="AU263" s="136" t="str">
        <f t="shared" si="75"/>
        <v/>
      </c>
      <c r="AV263" s="119"/>
      <c r="AW263" s="119"/>
      <c r="AX263" s="119"/>
    </row>
    <row r="264" spans="3:50" ht="25.5" customHeight="1" x14ac:dyDescent="0.55000000000000004">
      <c r="C264" s="182">
        <v>258</v>
      </c>
      <c r="D264" s="365"/>
      <c r="E264" s="366"/>
      <c r="F264" s="364"/>
      <c r="G264" s="371"/>
      <c r="H264" s="370"/>
      <c r="I264" s="114">
        <f t="shared" si="78"/>
        <v>0</v>
      </c>
      <c r="J264" s="114"/>
      <c r="K264" s="172" t="str">
        <f t="shared" si="79"/>
        <v/>
      </c>
      <c r="L264" s="173" t="str">
        <f t="shared" si="80"/>
        <v/>
      </c>
      <c r="M264" s="248" t="s">
        <v>53</v>
      </c>
      <c r="O264" s="174" t="str">
        <f t="shared" si="81"/>
        <v/>
      </c>
      <c r="P264" s="174" t="str">
        <f t="shared" ref="P264:P327" si="88">IF(K264="","",K264+O264)</f>
        <v/>
      </c>
      <c r="Q264" s="171" t="str">
        <f t="shared" ref="Q264:Q327" si="89">IFERROR(IF(M264="NEI",L264,IF(AND(M264="JÁ",R264="NEI"),L264,O264+L264)),"")</f>
        <v/>
      </c>
      <c r="R264" s="248" t="s">
        <v>53</v>
      </c>
      <c r="U264" s="134" t="str">
        <f t="shared" ref="U264:U327" si="90">IFERROR(IF(OR(M264="NEI",R264="NEI",V264="NEI"),0,100%-Q264),"")</f>
        <v/>
      </c>
      <c r="V264" s="248" t="s">
        <v>53</v>
      </c>
      <c r="W264" s="29"/>
      <c r="X264" s="29"/>
      <c r="Y264" s="29"/>
      <c r="Z264" s="29"/>
      <c r="AA264" s="129">
        <f t="shared" si="82"/>
        <v>0</v>
      </c>
      <c r="AB264" s="129">
        <f t="shared" si="83"/>
        <v>0</v>
      </c>
      <c r="AC264" s="129">
        <f t="shared" si="84"/>
        <v>0</v>
      </c>
      <c r="AD264" s="129">
        <f t="shared" si="85"/>
        <v>0</v>
      </c>
      <c r="AE264" s="189"/>
      <c r="AF264" s="189"/>
      <c r="AG264" s="135">
        <f t="shared" ref="AG264:AG327" si="91">IF(AD264=0,0,IF(AD264&gt;$AC$513,$AC$513,AD264))</f>
        <v>0</v>
      </c>
      <c r="AH264" s="129"/>
      <c r="AI264" s="135">
        <f t="shared" ref="AI264:AI327" si="92">AC264+AG264</f>
        <v>0</v>
      </c>
      <c r="AJ264" s="130">
        <f t="shared" si="86"/>
        <v>0</v>
      </c>
      <c r="AK264" s="130" t="str">
        <f t="shared" si="87"/>
        <v/>
      </c>
      <c r="AL264" s="130" t="str">
        <f t="shared" ref="AL264:AL327" si="93">IF(AJ264=0,"",AJ264)</f>
        <v/>
      </c>
      <c r="AM264" s="119"/>
      <c r="AN264" s="119"/>
      <c r="AO264" s="94" t="str">
        <f t="shared" si="77"/>
        <v/>
      </c>
      <c r="AP264" s="132"/>
      <c r="AQ264" s="133" t="str">
        <f t="shared" si="76"/>
        <v/>
      </c>
      <c r="AR264" s="249"/>
      <c r="AT264" s="248" t="s">
        <v>54</v>
      </c>
      <c r="AU264" s="136" t="str">
        <f t="shared" ref="AU264:AU327" si="94">IF(AR264="",AQ264,AR264)</f>
        <v/>
      </c>
      <c r="AV264" s="119"/>
      <c r="AW264" s="119"/>
      <c r="AX264" s="119"/>
    </row>
    <row r="265" spans="3:50" ht="25.5" customHeight="1" x14ac:dyDescent="0.55000000000000004">
      <c r="C265" s="182">
        <v>259</v>
      </c>
      <c r="D265" s="365"/>
      <c r="E265" s="366"/>
      <c r="F265" s="364"/>
      <c r="G265" s="371"/>
      <c r="H265" s="370"/>
      <c r="I265" s="114">
        <f t="shared" si="78"/>
        <v>0</v>
      </c>
      <c r="J265" s="114"/>
      <c r="K265" s="172" t="str">
        <f t="shared" si="79"/>
        <v/>
      </c>
      <c r="L265" s="173" t="str">
        <f t="shared" si="80"/>
        <v/>
      </c>
      <c r="M265" s="248" t="s">
        <v>53</v>
      </c>
      <c r="O265" s="174" t="str">
        <f t="shared" si="81"/>
        <v/>
      </c>
      <c r="P265" s="174" t="str">
        <f t="shared" si="88"/>
        <v/>
      </c>
      <c r="Q265" s="171" t="str">
        <f t="shared" si="89"/>
        <v/>
      </c>
      <c r="R265" s="248" t="s">
        <v>53</v>
      </c>
      <c r="U265" s="134" t="str">
        <f t="shared" si="90"/>
        <v/>
      </c>
      <c r="V265" s="248" t="s">
        <v>53</v>
      </c>
      <c r="W265" s="29"/>
      <c r="X265" s="29"/>
      <c r="Y265" s="29"/>
      <c r="Z265" s="29"/>
      <c r="AA265" s="129">
        <f t="shared" si="82"/>
        <v>0</v>
      </c>
      <c r="AB265" s="129">
        <f t="shared" si="83"/>
        <v>0</v>
      </c>
      <c r="AC265" s="129">
        <f t="shared" si="84"/>
        <v>0</v>
      </c>
      <c r="AD265" s="129">
        <f t="shared" si="85"/>
        <v>0</v>
      </c>
      <c r="AE265" s="189"/>
      <c r="AF265" s="189"/>
      <c r="AG265" s="135">
        <f t="shared" si="91"/>
        <v>0</v>
      </c>
      <c r="AH265" s="129"/>
      <c r="AI265" s="135">
        <f t="shared" si="92"/>
        <v>0</v>
      </c>
      <c r="AJ265" s="130">
        <f t="shared" si="86"/>
        <v>0</v>
      </c>
      <c r="AK265" s="130" t="str">
        <f t="shared" si="87"/>
        <v/>
      </c>
      <c r="AL265" s="130" t="str">
        <f t="shared" si="93"/>
        <v/>
      </c>
      <c r="AM265" s="119"/>
      <c r="AN265" s="119"/>
      <c r="AO265" s="94" t="str">
        <f t="shared" si="77"/>
        <v/>
      </c>
      <c r="AP265" s="132"/>
      <c r="AQ265" s="133" t="str">
        <f t="shared" si="76"/>
        <v/>
      </c>
      <c r="AR265" s="249"/>
      <c r="AT265" s="248" t="s">
        <v>54</v>
      </c>
      <c r="AU265" s="136" t="str">
        <f t="shared" si="94"/>
        <v/>
      </c>
      <c r="AV265" s="119"/>
      <c r="AW265" s="119"/>
      <c r="AX265" s="119"/>
    </row>
    <row r="266" spans="3:50" ht="25.5" customHeight="1" x14ac:dyDescent="0.55000000000000004">
      <c r="C266" s="182">
        <v>260</v>
      </c>
      <c r="D266" s="365"/>
      <c r="E266" s="366"/>
      <c r="F266" s="364"/>
      <c r="G266" s="371"/>
      <c r="H266" s="370"/>
      <c r="I266" s="114">
        <f t="shared" si="78"/>
        <v>0</v>
      </c>
      <c r="J266" s="114"/>
      <c r="K266" s="172" t="str">
        <f t="shared" si="79"/>
        <v/>
      </c>
      <c r="L266" s="173" t="str">
        <f t="shared" si="80"/>
        <v/>
      </c>
      <c r="M266" s="248" t="s">
        <v>53</v>
      </c>
      <c r="O266" s="174" t="str">
        <f t="shared" si="81"/>
        <v/>
      </c>
      <c r="P266" s="174" t="str">
        <f t="shared" si="88"/>
        <v/>
      </c>
      <c r="Q266" s="171" t="str">
        <f t="shared" si="89"/>
        <v/>
      </c>
      <c r="R266" s="248" t="s">
        <v>53</v>
      </c>
      <c r="U266" s="134" t="str">
        <f t="shared" si="90"/>
        <v/>
      </c>
      <c r="V266" s="248" t="s">
        <v>53</v>
      </c>
      <c r="W266" s="29"/>
      <c r="X266" s="29"/>
      <c r="Y266" s="29"/>
      <c r="Z266" s="29"/>
      <c r="AA266" s="129">
        <f t="shared" si="82"/>
        <v>0</v>
      </c>
      <c r="AB266" s="129">
        <f t="shared" si="83"/>
        <v>0</v>
      </c>
      <c r="AC266" s="129">
        <f t="shared" si="84"/>
        <v>0</v>
      </c>
      <c r="AD266" s="129">
        <f t="shared" si="85"/>
        <v>0</v>
      </c>
      <c r="AE266" s="189"/>
      <c r="AF266" s="189"/>
      <c r="AG266" s="135">
        <f t="shared" si="91"/>
        <v>0</v>
      </c>
      <c r="AH266" s="129"/>
      <c r="AI266" s="135">
        <f t="shared" si="92"/>
        <v>0</v>
      </c>
      <c r="AJ266" s="130">
        <f t="shared" si="86"/>
        <v>0</v>
      </c>
      <c r="AK266" s="130" t="str">
        <f t="shared" si="87"/>
        <v/>
      </c>
      <c r="AL266" s="130" t="str">
        <f t="shared" si="93"/>
        <v/>
      </c>
      <c r="AM266" s="119"/>
      <c r="AN266" s="119"/>
      <c r="AO266" s="94" t="str">
        <f t="shared" si="77"/>
        <v/>
      </c>
      <c r="AP266" s="132"/>
      <c r="AQ266" s="133" t="str">
        <f t="shared" si="76"/>
        <v/>
      </c>
      <c r="AR266" s="249"/>
      <c r="AT266" s="248" t="s">
        <v>54</v>
      </c>
      <c r="AU266" s="136" t="str">
        <f t="shared" si="94"/>
        <v/>
      </c>
      <c r="AV266" s="119"/>
      <c r="AW266" s="119"/>
      <c r="AX266" s="119"/>
    </row>
    <row r="267" spans="3:50" ht="25.5" customHeight="1" x14ac:dyDescent="0.55000000000000004">
      <c r="C267" s="182">
        <v>261</v>
      </c>
      <c r="D267" s="365"/>
      <c r="E267" s="366"/>
      <c r="F267" s="364"/>
      <c r="G267" s="371"/>
      <c r="H267" s="370"/>
      <c r="I267" s="114">
        <f t="shared" si="78"/>
        <v>0</v>
      </c>
      <c r="J267" s="114"/>
      <c r="K267" s="172" t="str">
        <f t="shared" si="79"/>
        <v/>
      </c>
      <c r="L267" s="173" t="str">
        <f t="shared" si="80"/>
        <v/>
      </c>
      <c r="M267" s="248" t="s">
        <v>53</v>
      </c>
      <c r="O267" s="174" t="str">
        <f t="shared" si="81"/>
        <v/>
      </c>
      <c r="P267" s="174" t="str">
        <f t="shared" si="88"/>
        <v/>
      </c>
      <c r="Q267" s="171" t="str">
        <f t="shared" si="89"/>
        <v/>
      </c>
      <c r="R267" s="248" t="s">
        <v>53</v>
      </c>
      <c r="U267" s="134" t="str">
        <f t="shared" si="90"/>
        <v/>
      </c>
      <c r="V267" s="248" t="s">
        <v>53</v>
      </c>
      <c r="W267" s="29"/>
      <c r="X267" s="29"/>
      <c r="Y267" s="29"/>
      <c r="Z267" s="29"/>
      <c r="AA267" s="129">
        <f t="shared" si="82"/>
        <v>0</v>
      </c>
      <c r="AB267" s="129">
        <f t="shared" si="83"/>
        <v>0</v>
      </c>
      <c r="AC267" s="129">
        <f t="shared" si="84"/>
        <v>0</v>
      </c>
      <c r="AD267" s="129">
        <f t="shared" si="85"/>
        <v>0</v>
      </c>
      <c r="AE267" s="189"/>
      <c r="AF267" s="189"/>
      <c r="AG267" s="135">
        <f t="shared" si="91"/>
        <v>0</v>
      </c>
      <c r="AH267" s="129"/>
      <c r="AI267" s="135">
        <f t="shared" si="92"/>
        <v>0</v>
      </c>
      <c r="AJ267" s="130">
        <f t="shared" si="86"/>
        <v>0</v>
      </c>
      <c r="AK267" s="130" t="str">
        <f t="shared" si="87"/>
        <v/>
      </c>
      <c r="AL267" s="130" t="str">
        <f t="shared" si="93"/>
        <v/>
      </c>
      <c r="AM267" s="119"/>
      <c r="AN267" s="119"/>
      <c r="AO267" s="94" t="str">
        <f t="shared" si="77"/>
        <v/>
      </c>
      <c r="AP267" s="132"/>
      <c r="AQ267" s="133" t="str">
        <f t="shared" si="76"/>
        <v/>
      </c>
      <c r="AR267" s="249"/>
      <c r="AT267" s="248" t="s">
        <v>54</v>
      </c>
      <c r="AU267" s="136" t="str">
        <f t="shared" si="94"/>
        <v/>
      </c>
      <c r="AV267" s="119"/>
      <c r="AW267" s="119"/>
      <c r="AX267" s="119"/>
    </row>
    <row r="268" spans="3:50" ht="25.5" customHeight="1" x14ac:dyDescent="0.55000000000000004">
      <c r="C268" s="182">
        <v>262</v>
      </c>
      <c r="D268" s="365"/>
      <c r="E268" s="366"/>
      <c r="F268" s="364"/>
      <c r="G268" s="371"/>
      <c r="H268" s="370"/>
      <c r="I268" s="114">
        <f t="shared" si="78"/>
        <v>0</v>
      </c>
      <c r="J268" s="114"/>
      <c r="K268" s="172" t="str">
        <f t="shared" si="79"/>
        <v/>
      </c>
      <c r="L268" s="173" t="str">
        <f t="shared" si="80"/>
        <v/>
      </c>
      <c r="M268" s="248" t="s">
        <v>53</v>
      </c>
      <c r="O268" s="174" t="str">
        <f t="shared" si="81"/>
        <v/>
      </c>
      <c r="P268" s="174" t="str">
        <f t="shared" si="88"/>
        <v/>
      </c>
      <c r="Q268" s="171" t="str">
        <f t="shared" si="89"/>
        <v/>
      </c>
      <c r="R268" s="248" t="s">
        <v>53</v>
      </c>
      <c r="U268" s="134" t="str">
        <f t="shared" si="90"/>
        <v/>
      </c>
      <c r="V268" s="248" t="s">
        <v>53</v>
      </c>
      <c r="W268" s="29"/>
      <c r="X268" s="29"/>
      <c r="Y268" s="29"/>
      <c r="Z268" s="29"/>
      <c r="AA268" s="129">
        <f t="shared" si="82"/>
        <v>0</v>
      </c>
      <c r="AB268" s="129">
        <f t="shared" si="83"/>
        <v>0</v>
      </c>
      <c r="AC268" s="129">
        <f t="shared" si="84"/>
        <v>0</v>
      </c>
      <c r="AD268" s="129">
        <f t="shared" si="85"/>
        <v>0</v>
      </c>
      <c r="AE268" s="189"/>
      <c r="AF268" s="189"/>
      <c r="AG268" s="135">
        <f t="shared" si="91"/>
        <v>0</v>
      </c>
      <c r="AH268" s="129"/>
      <c r="AI268" s="135">
        <f t="shared" si="92"/>
        <v>0</v>
      </c>
      <c r="AJ268" s="130">
        <f t="shared" si="86"/>
        <v>0</v>
      </c>
      <c r="AK268" s="130" t="str">
        <f t="shared" si="87"/>
        <v/>
      </c>
      <c r="AL268" s="130" t="str">
        <f t="shared" si="93"/>
        <v/>
      </c>
      <c r="AM268" s="119"/>
      <c r="AN268" s="119"/>
      <c r="AO268" s="94" t="str">
        <f t="shared" si="77"/>
        <v/>
      </c>
      <c r="AP268" s="132"/>
      <c r="AQ268" s="133" t="str">
        <f t="shared" si="76"/>
        <v/>
      </c>
      <c r="AR268" s="249"/>
      <c r="AT268" s="248" t="s">
        <v>54</v>
      </c>
      <c r="AU268" s="136" t="str">
        <f t="shared" si="94"/>
        <v/>
      </c>
      <c r="AV268" s="119"/>
      <c r="AW268" s="119"/>
      <c r="AX268" s="119"/>
    </row>
    <row r="269" spans="3:50" ht="25.5" customHeight="1" x14ac:dyDescent="0.55000000000000004">
      <c r="C269" s="182">
        <v>263</v>
      </c>
      <c r="D269" s="365"/>
      <c r="E269" s="366"/>
      <c r="F269" s="364"/>
      <c r="G269" s="371"/>
      <c r="H269" s="370"/>
      <c r="I269" s="114">
        <f t="shared" si="78"/>
        <v>0</v>
      </c>
      <c r="J269" s="114"/>
      <c r="K269" s="172" t="str">
        <f t="shared" si="79"/>
        <v/>
      </c>
      <c r="L269" s="173" t="str">
        <f t="shared" si="80"/>
        <v/>
      </c>
      <c r="M269" s="248" t="s">
        <v>53</v>
      </c>
      <c r="O269" s="174" t="str">
        <f t="shared" si="81"/>
        <v/>
      </c>
      <c r="P269" s="174" t="str">
        <f t="shared" si="88"/>
        <v/>
      </c>
      <c r="Q269" s="171" t="str">
        <f t="shared" si="89"/>
        <v/>
      </c>
      <c r="R269" s="248" t="s">
        <v>53</v>
      </c>
      <c r="U269" s="134" t="str">
        <f t="shared" si="90"/>
        <v/>
      </c>
      <c r="V269" s="248" t="s">
        <v>53</v>
      </c>
      <c r="W269" s="29"/>
      <c r="X269" s="29"/>
      <c r="Y269" s="29"/>
      <c r="Z269" s="29"/>
      <c r="AA269" s="129">
        <f t="shared" si="82"/>
        <v>0</v>
      </c>
      <c r="AB269" s="129">
        <f t="shared" si="83"/>
        <v>0</v>
      </c>
      <c r="AC269" s="129">
        <f t="shared" si="84"/>
        <v>0</v>
      </c>
      <c r="AD269" s="129">
        <f t="shared" si="85"/>
        <v>0</v>
      </c>
      <c r="AE269" s="189"/>
      <c r="AF269" s="189"/>
      <c r="AG269" s="135">
        <f t="shared" si="91"/>
        <v>0</v>
      </c>
      <c r="AH269" s="129"/>
      <c r="AI269" s="135">
        <f t="shared" si="92"/>
        <v>0</v>
      </c>
      <c r="AJ269" s="130">
        <f t="shared" si="86"/>
        <v>0</v>
      </c>
      <c r="AK269" s="130" t="str">
        <f t="shared" si="87"/>
        <v/>
      </c>
      <c r="AL269" s="130" t="str">
        <f t="shared" si="93"/>
        <v/>
      </c>
      <c r="AM269" s="119"/>
      <c r="AN269" s="119"/>
      <c r="AO269" s="94" t="str">
        <f t="shared" si="77"/>
        <v/>
      </c>
      <c r="AP269" s="132"/>
      <c r="AQ269" s="133" t="str">
        <f t="shared" si="76"/>
        <v/>
      </c>
      <c r="AR269" s="249"/>
      <c r="AT269" s="248" t="s">
        <v>54</v>
      </c>
      <c r="AU269" s="136" t="str">
        <f t="shared" si="94"/>
        <v/>
      </c>
      <c r="AV269" s="119"/>
      <c r="AW269" s="119"/>
      <c r="AX269" s="119"/>
    </row>
    <row r="270" spans="3:50" ht="25.5" customHeight="1" x14ac:dyDescent="0.55000000000000004">
      <c r="C270" s="182">
        <v>264</v>
      </c>
      <c r="D270" s="365"/>
      <c r="E270" s="366"/>
      <c r="F270" s="364"/>
      <c r="G270" s="371"/>
      <c r="H270" s="370"/>
      <c r="I270" s="114">
        <f t="shared" si="78"/>
        <v>0</v>
      </c>
      <c r="J270" s="114"/>
      <c r="K270" s="172" t="str">
        <f t="shared" si="79"/>
        <v/>
      </c>
      <c r="L270" s="173" t="str">
        <f t="shared" si="80"/>
        <v/>
      </c>
      <c r="M270" s="248" t="s">
        <v>53</v>
      </c>
      <c r="O270" s="174" t="str">
        <f t="shared" si="81"/>
        <v/>
      </c>
      <c r="P270" s="174" t="str">
        <f t="shared" si="88"/>
        <v/>
      </c>
      <c r="Q270" s="171" t="str">
        <f t="shared" si="89"/>
        <v/>
      </c>
      <c r="R270" s="248" t="s">
        <v>53</v>
      </c>
      <c r="U270" s="134" t="str">
        <f t="shared" si="90"/>
        <v/>
      </c>
      <c r="V270" s="248" t="s">
        <v>53</v>
      </c>
      <c r="W270" s="29"/>
      <c r="X270" s="29"/>
      <c r="Y270" s="29"/>
      <c r="Z270" s="29"/>
      <c r="AA270" s="129">
        <f t="shared" si="82"/>
        <v>0</v>
      </c>
      <c r="AB270" s="129">
        <f t="shared" si="83"/>
        <v>0</v>
      </c>
      <c r="AC270" s="129">
        <f t="shared" si="84"/>
        <v>0</v>
      </c>
      <c r="AD270" s="129">
        <f t="shared" si="85"/>
        <v>0</v>
      </c>
      <c r="AE270" s="189"/>
      <c r="AF270" s="189"/>
      <c r="AG270" s="135">
        <f t="shared" si="91"/>
        <v>0</v>
      </c>
      <c r="AH270" s="129"/>
      <c r="AI270" s="135">
        <f t="shared" si="92"/>
        <v>0</v>
      </c>
      <c r="AJ270" s="130">
        <f t="shared" si="86"/>
        <v>0</v>
      </c>
      <c r="AK270" s="130" t="str">
        <f t="shared" si="87"/>
        <v/>
      </c>
      <c r="AL270" s="130" t="str">
        <f t="shared" si="93"/>
        <v/>
      </c>
      <c r="AM270" s="119"/>
      <c r="AN270" s="119"/>
      <c r="AO270" s="94" t="str">
        <f t="shared" si="77"/>
        <v/>
      </c>
      <c r="AP270" s="132"/>
      <c r="AQ270" s="133" t="str">
        <f t="shared" si="76"/>
        <v/>
      </c>
      <c r="AR270" s="249"/>
      <c r="AT270" s="248" t="s">
        <v>54</v>
      </c>
      <c r="AU270" s="136" t="str">
        <f t="shared" si="94"/>
        <v/>
      </c>
      <c r="AV270" s="119"/>
      <c r="AW270" s="119"/>
      <c r="AX270" s="119"/>
    </row>
    <row r="271" spans="3:50" ht="25.5" customHeight="1" x14ac:dyDescent="0.55000000000000004">
      <c r="C271" s="182">
        <v>265</v>
      </c>
      <c r="D271" s="365"/>
      <c r="E271" s="366"/>
      <c r="F271" s="364"/>
      <c r="G271" s="371"/>
      <c r="H271" s="370"/>
      <c r="I271" s="114">
        <f t="shared" si="78"/>
        <v>0</v>
      </c>
      <c r="J271" s="114"/>
      <c r="K271" s="172" t="str">
        <f t="shared" si="79"/>
        <v/>
      </c>
      <c r="L271" s="173" t="str">
        <f t="shared" si="80"/>
        <v/>
      </c>
      <c r="M271" s="248" t="s">
        <v>53</v>
      </c>
      <c r="O271" s="174" t="str">
        <f t="shared" si="81"/>
        <v/>
      </c>
      <c r="P271" s="174" t="str">
        <f t="shared" si="88"/>
        <v/>
      </c>
      <c r="Q271" s="171" t="str">
        <f t="shared" si="89"/>
        <v/>
      </c>
      <c r="R271" s="248" t="s">
        <v>53</v>
      </c>
      <c r="U271" s="134" t="str">
        <f t="shared" si="90"/>
        <v/>
      </c>
      <c r="V271" s="248" t="s">
        <v>53</v>
      </c>
      <c r="W271" s="29"/>
      <c r="X271" s="29"/>
      <c r="Y271" s="29"/>
      <c r="Z271" s="29"/>
      <c r="AA271" s="129">
        <f t="shared" si="82"/>
        <v>0</v>
      </c>
      <c r="AB271" s="129">
        <f t="shared" si="83"/>
        <v>0</v>
      </c>
      <c r="AC271" s="129">
        <f t="shared" si="84"/>
        <v>0</v>
      </c>
      <c r="AD271" s="129">
        <f t="shared" si="85"/>
        <v>0</v>
      </c>
      <c r="AE271" s="189"/>
      <c r="AF271" s="189"/>
      <c r="AG271" s="135">
        <f t="shared" si="91"/>
        <v>0</v>
      </c>
      <c r="AH271" s="129"/>
      <c r="AI271" s="135">
        <f t="shared" si="92"/>
        <v>0</v>
      </c>
      <c r="AJ271" s="130">
        <f t="shared" si="86"/>
        <v>0</v>
      </c>
      <c r="AK271" s="130" t="str">
        <f t="shared" si="87"/>
        <v/>
      </c>
      <c r="AL271" s="130" t="str">
        <f t="shared" si="93"/>
        <v/>
      </c>
      <c r="AM271" s="119"/>
      <c r="AN271" s="119"/>
      <c r="AO271" s="94" t="str">
        <f t="shared" si="77"/>
        <v/>
      </c>
      <c r="AP271" s="132"/>
      <c r="AQ271" s="133" t="str">
        <f t="shared" si="76"/>
        <v/>
      </c>
      <c r="AR271" s="249"/>
      <c r="AT271" s="248" t="s">
        <v>54</v>
      </c>
      <c r="AU271" s="136" t="str">
        <f t="shared" si="94"/>
        <v/>
      </c>
      <c r="AV271" s="119"/>
      <c r="AW271" s="119"/>
      <c r="AX271" s="119"/>
    </row>
    <row r="272" spans="3:50" ht="25.5" customHeight="1" x14ac:dyDescent="0.55000000000000004">
      <c r="C272" s="182">
        <v>266</v>
      </c>
      <c r="D272" s="365"/>
      <c r="E272" s="366"/>
      <c r="F272" s="364"/>
      <c r="G272" s="371"/>
      <c r="H272" s="370"/>
      <c r="I272" s="114">
        <f t="shared" si="78"/>
        <v>0</v>
      </c>
      <c r="J272" s="114"/>
      <c r="K272" s="172" t="str">
        <f t="shared" si="79"/>
        <v/>
      </c>
      <c r="L272" s="173" t="str">
        <f t="shared" si="80"/>
        <v/>
      </c>
      <c r="M272" s="248" t="s">
        <v>53</v>
      </c>
      <c r="O272" s="174" t="str">
        <f t="shared" si="81"/>
        <v/>
      </c>
      <c r="P272" s="174" t="str">
        <f t="shared" si="88"/>
        <v/>
      </c>
      <c r="Q272" s="171" t="str">
        <f t="shared" si="89"/>
        <v/>
      </c>
      <c r="R272" s="248" t="s">
        <v>53</v>
      </c>
      <c r="U272" s="134" t="str">
        <f t="shared" si="90"/>
        <v/>
      </c>
      <c r="V272" s="248" t="s">
        <v>53</v>
      </c>
      <c r="W272" s="29"/>
      <c r="X272" s="29"/>
      <c r="Y272" s="29"/>
      <c r="Z272" s="29"/>
      <c r="AA272" s="129">
        <f t="shared" si="82"/>
        <v>0</v>
      </c>
      <c r="AB272" s="129">
        <f t="shared" si="83"/>
        <v>0</v>
      </c>
      <c r="AC272" s="129">
        <f t="shared" si="84"/>
        <v>0</v>
      </c>
      <c r="AD272" s="129">
        <f t="shared" si="85"/>
        <v>0</v>
      </c>
      <c r="AE272" s="189"/>
      <c r="AF272" s="189"/>
      <c r="AG272" s="135">
        <f t="shared" si="91"/>
        <v>0</v>
      </c>
      <c r="AH272" s="129"/>
      <c r="AI272" s="135">
        <f t="shared" si="92"/>
        <v>0</v>
      </c>
      <c r="AJ272" s="130">
        <f t="shared" si="86"/>
        <v>0</v>
      </c>
      <c r="AK272" s="130" t="str">
        <f t="shared" si="87"/>
        <v/>
      </c>
      <c r="AL272" s="130" t="str">
        <f t="shared" si="93"/>
        <v/>
      </c>
      <c r="AM272" s="119"/>
      <c r="AN272" s="119"/>
      <c r="AO272" s="94" t="str">
        <f t="shared" si="77"/>
        <v/>
      </c>
      <c r="AP272" s="132"/>
      <c r="AQ272" s="133" t="str">
        <f t="shared" ref="AQ272:AQ335" si="95">IF(AO272="",Q272,AO272+Q272)</f>
        <v/>
      </c>
      <c r="AR272" s="249"/>
      <c r="AT272" s="248" t="s">
        <v>54</v>
      </c>
      <c r="AU272" s="136" t="str">
        <f t="shared" si="94"/>
        <v/>
      </c>
      <c r="AV272" s="119"/>
      <c r="AW272" s="119"/>
      <c r="AX272" s="119"/>
    </row>
    <row r="273" spans="3:50" ht="25.5" customHeight="1" x14ac:dyDescent="0.55000000000000004">
      <c r="C273" s="182">
        <v>267</v>
      </c>
      <c r="D273" s="365"/>
      <c r="E273" s="366"/>
      <c r="F273" s="364"/>
      <c r="G273" s="371"/>
      <c r="H273" s="370"/>
      <c r="I273" s="114">
        <f t="shared" si="78"/>
        <v>0</v>
      </c>
      <c r="J273" s="114"/>
      <c r="K273" s="172" t="str">
        <f t="shared" si="79"/>
        <v/>
      </c>
      <c r="L273" s="173" t="str">
        <f t="shared" si="80"/>
        <v/>
      </c>
      <c r="M273" s="248" t="s">
        <v>53</v>
      </c>
      <c r="O273" s="174" t="str">
        <f t="shared" si="81"/>
        <v/>
      </c>
      <c r="P273" s="174" t="str">
        <f t="shared" si="88"/>
        <v/>
      </c>
      <c r="Q273" s="171" t="str">
        <f t="shared" si="89"/>
        <v/>
      </c>
      <c r="R273" s="248" t="s">
        <v>53</v>
      </c>
      <c r="U273" s="134" t="str">
        <f t="shared" si="90"/>
        <v/>
      </c>
      <c r="V273" s="248" t="s">
        <v>53</v>
      </c>
      <c r="W273" s="29"/>
      <c r="X273" s="29"/>
      <c r="Y273" s="29"/>
      <c r="Z273" s="29"/>
      <c r="AA273" s="129">
        <f t="shared" si="82"/>
        <v>0</v>
      </c>
      <c r="AB273" s="129">
        <f t="shared" si="83"/>
        <v>0</v>
      </c>
      <c r="AC273" s="129">
        <f t="shared" si="84"/>
        <v>0</v>
      </c>
      <c r="AD273" s="129">
        <f t="shared" si="85"/>
        <v>0</v>
      </c>
      <c r="AE273" s="189"/>
      <c r="AF273" s="189"/>
      <c r="AG273" s="135">
        <f t="shared" si="91"/>
        <v>0</v>
      </c>
      <c r="AH273" s="129"/>
      <c r="AI273" s="135">
        <f t="shared" si="92"/>
        <v>0</v>
      </c>
      <c r="AJ273" s="130">
        <f t="shared" si="86"/>
        <v>0</v>
      </c>
      <c r="AK273" s="130" t="str">
        <f t="shared" si="87"/>
        <v/>
      </c>
      <c r="AL273" s="130" t="str">
        <f t="shared" si="93"/>
        <v/>
      </c>
      <c r="AM273" s="119"/>
      <c r="AN273" s="119"/>
      <c r="AO273" s="94" t="str">
        <f t="shared" si="77"/>
        <v/>
      </c>
      <c r="AP273" s="132"/>
      <c r="AQ273" s="133" t="str">
        <f t="shared" si="95"/>
        <v/>
      </c>
      <c r="AR273" s="249"/>
      <c r="AT273" s="248" t="s">
        <v>54</v>
      </c>
      <c r="AU273" s="136" t="str">
        <f t="shared" si="94"/>
        <v/>
      </c>
      <c r="AV273" s="119"/>
      <c r="AW273" s="119"/>
      <c r="AX273" s="119"/>
    </row>
    <row r="274" spans="3:50" ht="25.5" customHeight="1" x14ac:dyDescent="0.55000000000000004">
      <c r="C274" s="182">
        <v>268</v>
      </c>
      <c r="D274" s="365"/>
      <c r="E274" s="366"/>
      <c r="F274" s="364"/>
      <c r="G274" s="371"/>
      <c r="H274" s="370"/>
      <c r="I274" s="114">
        <f t="shared" si="78"/>
        <v>0</v>
      </c>
      <c r="J274" s="114"/>
      <c r="K274" s="172" t="str">
        <f t="shared" si="79"/>
        <v/>
      </c>
      <c r="L274" s="173" t="str">
        <f t="shared" si="80"/>
        <v/>
      </c>
      <c r="M274" s="248" t="s">
        <v>53</v>
      </c>
      <c r="O274" s="174" t="str">
        <f t="shared" si="81"/>
        <v/>
      </c>
      <c r="P274" s="174" t="str">
        <f t="shared" si="88"/>
        <v/>
      </c>
      <c r="Q274" s="171" t="str">
        <f t="shared" si="89"/>
        <v/>
      </c>
      <c r="R274" s="248" t="s">
        <v>53</v>
      </c>
      <c r="U274" s="134" t="str">
        <f t="shared" si="90"/>
        <v/>
      </c>
      <c r="V274" s="248" t="s">
        <v>53</v>
      </c>
      <c r="W274" s="29"/>
      <c r="X274" s="29"/>
      <c r="Y274" s="29"/>
      <c r="Z274" s="29"/>
      <c r="AA274" s="129">
        <f t="shared" si="82"/>
        <v>0</v>
      </c>
      <c r="AB274" s="129">
        <f t="shared" si="83"/>
        <v>0</v>
      </c>
      <c r="AC274" s="129">
        <f t="shared" si="84"/>
        <v>0</v>
      </c>
      <c r="AD274" s="129">
        <f t="shared" si="85"/>
        <v>0</v>
      </c>
      <c r="AE274" s="189"/>
      <c r="AF274" s="189"/>
      <c r="AG274" s="135">
        <f t="shared" si="91"/>
        <v>0</v>
      </c>
      <c r="AH274" s="129"/>
      <c r="AI274" s="135">
        <f t="shared" si="92"/>
        <v>0</v>
      </c>
      <c r="AJ274" s="130">
        <f t="shared" si="86"/>
        <v>0</v>
      </c>
      <c r="AK274" s="130" t="str">
        <f t="shared" si="87"/>
        <v/>
      </c>
      <c r="AL274" s="130" t="str">
        <f t="shared" si="93"/>
        <v/>
      </c>
      <c r="AM274" s="119"/>
      <c r="AN274" s="119"/>
      <c r="AO274" s="94" t="str">
        <f t="shared" si="77"/>
        <v/>
      </c>
      <c r="AP274" s="132"/>
      <c r="AQ274" s="133" t="str">
        <f t="shared" si="95"/>
        <v/>
      </c>
      <c r="AR274" s="249"/>
      <c r="AT274" s="248" t="s">
        <v>54</v>
      </c>
      <c r="AU274" s="136" t="str">
        <f t="shared" si="94"/>
        <v/>
      </c>
      <c r="AV274" s="119"/>
      <c r="AW274" s="119"/>
      <c r="AX274" s="119"/>
    </row>
    <row r="275" spans="3:50" ht="25.5" customHeight="1" x14ac:dyDescent="0.55000000000000004">
      <c r="C275" s="182">
        <v>269</v>
      </c>
      <c r="D275" s="365"/>
      <c r="E275" s="366"/>
      <c r="F275" s="364"/>
      <c r="G275" s="371"/>
      <c r="H275" s="370"/>
      <c r="I275" s="114">
        <f t="shared" si="78"/>
        <v>0</v>
      </c>
      <c r="J275" s="114"/>
      <c r="K275" s="172" t="str">
        <f t="shared" si="79"/>
        <v/>
      </c>
      <c r="L275" s="173" t="str">
        <f t="shared" si="80"/>
        <v/>
      </c>
      <c r="M275" s="248" t="s">
        <v>53</v>
      </c>
      <c r="O275" s="174" t="str">
        <f t="shared" si="81"/>
        <v/>
      </c>
      <c r="P275" s="174" t="str">
        <f t="shared" si="88"/>
        <v/>
      </c>
      <c r="Q275" s="171" t="str">
        <f t="shared" si="89"/>
        <v/>
      </c>
      <c r="R275" s="248" t="s">
        <v>53</v>
      </c>
      <c r="U275" s="134" t="str">
        <f t="shared" si="90"/>
        <v/>
      </c>
      <c r="V275" s="248" t="s">
        <v>53</v>
      </c>
      <c r="W275" s="29"/>
      <c r="X275" s="29"/>
      <c r="Y275" s="29"/>
      <c r="Z275" s="29"/>
      <c r="AA275" s="129">
        <f t="shared" si="82"/>
        <v>0</v>
      </c>
      <c r="AB275" s="129">
        <f t="shared" si="83"/>
        <v>0</v>
      </c>
      <c r="AC275" s="129">
        <f t="shared" si="84"/>
        <v>0</v>
      </c>
      <c r="AD275" s="129">
        <f t="shared" si="85"/>
        <v>0</v>
      </c>
      <c r="AE275" s="189"/>
      <c r="AF275" s="189"/>
      <c r="AG275" s="135">
        <f t="shared" si="91"/>
        <v>0</v>
      </c>
      <c r="AH275" s="129"/>
      <c r="AI275" s="135">
        <f t="shared" si="92"/>
        <v>0</v>
      </c>
      <c r="AJ275" s="130">
        <f t="shared" si="86"/>
        <v>0</v>
      </c>
      <c r="AK275" s="130" t="str">
        <f t="shared" si="87"/>
        <v/>
      </c>
      <c r="AL275" s="130" t="str">
        <f t="shared" si="93"/>
        <v/>
      </c>
      <c r="AM275" s="119"/>
      <c r="AN275" s="119"/>
      <c r="AO275" s="94" t="str">
        <f t="shared" ref="AO275:AO338" si="96">AL275</f>
        <v/>
      </c>
      <c r="AP275" s="132"/>
      <c r="AQ275" s="133" t="str">
        <f t="shared" si="95"/>
        <v/>
      </c>
      <c r="AR275" s="249"/>
      <c r="AT275" s="248" t="s">
        <v>54</v>
      </c>
      <c r="AU275" s="136" t="str">
        <f t="shared" si="94"/>
        <v/>
      </c>
      <c r="AV275" s="119"/>
      <c r="AW275" s="119"/>
      <c r="AX275" s="119"/>
    </row>
    <row r="276" spans="3:50" ht="25.5" customHeight="1" x14ac:dyDescent="0.55000000000000004">
      <c r="C276" s="182">
        <v>270</v>
      </c>
      <c r="D276" s="365"/>
      <c r="E276" s="366"/>
      <c r="F276" s="364"/>
      <c r="G276" s="371"/>
      <c r="H276" s="370"/>
      <c r="I276" s="114">
        <f t="shared" si="78"/>
        <v>0</v>
      </c>
      <c r="J276" s="114"/>
      <c r="K276" s="172" t="str">
        <f t="shared" si="79"/>
        <v/>
      </c>
      <c r="L276" s="173" t="str">
        <f t="shared" si="80"/>
        <v/>
      </c>
      <c r="M276" s="248" t="s">
        <v>53</v>
      </c>
      <c r="O276" s="174" t="str">
        <f t="shared" si="81"/>
        <v/>
      </c>
      <c r="P276" s="174" t="str">
        <f t="shared" si="88"/>
        <v/>
      </c>
      <c r="Q276" s="171" t="str">
        <f t="shared" si="89"/>
        <v/>
      </c>
      <c r="R276" s="248" t="s">
        <v>53</v>
      </c>
      <c r="U276" s="134" t="str">
        <f t="shared" si="90"/>
        <v/>
      </c>
      <c r="V276" s="248" t="s">
        <v>53</v>
      </c>
      <c r="W276" s="29"/>
      <c r="X276" s="29"/>
      <c r="Y276" s="29"/>
      <c r="Z276" s="29"/>
      <c r="AA276" s="129">
        <f t="shared" si="82"/>
        <v>0</v>
      </c>
      <c r="AB276" s="129">
        <f t="shared" si="83"/>
        <v>0</v>
      </c>
      <c r="AC276" s="129">
        <f t="shared" si="84"/>
        <v>0</v>
      </c>
      <c r="AD276" s="129">
        <f t="shared" si="85"/>
        <v>0</v>
      </c>
      <c r="AE276" s="189"/>
      <c r="AF276" s="189"/>
      <c r="AG276" s="135">
        <f t="shared" si="91"/>
        <v>0</v>
      </c>
      <c r="AH276" s="129"/>
      <c r="AI276" s="135">
        <f t="shared" si="92"/>
        <v>0</v>
      </c>
      <c r="AJ276" s="130">
        <f t="shared" si="86"/>
        <v>0</v>
      </c>
      <c r="AK276" s="130" t="str">
        <f t="shared" si="87"/>
        <v/>
      </c>
      <c r="AL276" s="130" t="str">
        <f t="shared" si="93"/>
        <v/>
      </c>
      <c r="AM276" s="119"/>
      <c r="AN276" s="119"/>
      <c r="AO276" s="94" t="str">
        <f t="shared" si="96"/>
        <v/>
      </c>
      <c r="AP276" s="132"/>
      <c r="AQ276" s="133" t="str">
        <f t="shared" si="95"/>
        <v/>
      </c>
      <c r="AR276" s="249"/>
      <c r="AT276" s="248" t="s">
        <v>54</v>
      </c>
      <c r="AU276" s="136" t="str">
        <f t="shared" si="94"/>
        <v/>
      </c>
      <c r="AV276" s="119"/>
      <c r="AW276" s="119"/>
      <c r="AX276" s="119"/>
    </row>
    <row r="277" spans="3:50" ht="25.5" customHeight="1" x14ac:dyDescent="0.55000000000000004">
      <c r="C277" s="182">
        <v>271</v>
      </c>
      <c r="D277" s="365"/>
      <c r="E277" s="366"/>
      <c r="F277" s="364"/>
      <c r="G277" s="371"/>
      <c r="H277" s="370"/>
      <c r="I277" s="114">
        <f t="shared" si="78"/>
        <v>0</v>
      </c>
      <c r="J277" s="114"/>
      <c r="K277" s="172" t="str">
        <f t="shared" si="79"/>
        <v/>
      </c>
      <c r="L277" s="173" t="str">
        <f t="shared" si="80"/>
        <v/>
      </c>
      <c r="M277" s="248" t="s">
        <v>53</v>
      </c>
      <c r="O277" s="174" t="str">
        <f t="shared" si="81"/>
        <v/>
      </c>
      <c r="P277" s="174" t="str">
        <f t="shared" si="88"/>
        <v/>
      </c>
      <c r="Q277" s="171" t="str">
        <f t="shared" si="89"/>
        <v/>
      </c>
      <c r="R277" s="248" t="s">
        <v>53</v>
      </c>
      <c r="U277" s="134" t="str">
        <f t="shared" si="90"/>
        <v/>
      </c>
      <c r="V277" s="248" t="s">
        <v>53</v>
      </c>
      <c r="W277" s="29"/>
      <c r="X277" s="29"/>
      <c r="Y277" s="29"/>
      <c r="Z277" s="29"/>
      <c r="AA277" s="129">
        <f t="shared" si="82"/>
        <v>0</v>
      </c>
      <c r="AB277" s="129">
        <f t="shared" si="83"/>
        <v>0</v>
      </c>
      <c r="AC277" s="129">
        <f t="shared" si="84"/>
        <v>0</v>
      </c>
      <c r="AD277" s="129">
        <f t="shared" si="85"/>
        <v>0</v>
      </c>
      <c r="AE277" s="189"/>
      <c r="AF277" s="189"/>
      <c r="AG277" s="135">
        <f t="shared" si="91"/>
        <v>0</v>
      </c>
      <c r="AH277" s="129"/>
      <c r="AI277" s="135">
        <f t="shared" si="92"/>
        <v>0</v>
      </c>
      <c r="AJ277" s="130">
        <f t="shared" si="86"/>
        <v>0</v>
      </c>
      <c r="AK277" s="130" t="str">
        <f t="shared" si="87"/>
        <v/>
      </c>
      <c r="AL277" s="130" t="str">
        <f t="shared" si="93"/>
        <v/>
      </c>
      <c r="AM277" s="119"/>
      <c r="AN277" s="119"/>
      <c r="AO277" s="94" t="str">
        <f t="shared" si="96"/>
        <v/>
      </c>
      <c r="AP277" s="132"/>
      <c r="AQ277" s="133" t="str">
        <f t="shared" si="95"/>
        <v/>
      </c>
      <c r="AR277" s="249"/>
      <c r="AT277" s="248" t="s">
        <v>54</v>
      </c>
      <c r="AU277" s="136" t="str">
        <f t="shared" si="94"/>
        <v/>
      </c>
      <c r="AV277" s="119"/>
      <c r="AW277" s="119"/>
      <c r="AX277" s="119"/>
    </row>
    <row r="278" spans="3:50" ht="25.5" customHeight="1" x14ac:dyDescent="0.55000000000000004">
      <c r="C278" s="182">
        <v>272</v>
      </c>
      <c r="D278" s="365"/>
      <c r="E278" s="366"/>
      <c r="F278" s="364"/>
      <c r="G278" s="371"/>
      <c r="H278" s="370"/>
      <c r="I278" s="114">
        <f t="shared" si="78"/>
        <v>0</v>
      </c>
      <c r="J278" s="114"/>
      <c r="K278" s="172" t="str">
        <f t="shared" si="79"/>
        <v/>
      </c>
      <c r="L278" s="173" t="str">
        <f t="shared" si="80"/>
        <v/>
      </c>
      <c r="M278" s="248" t="s">
        <v>53</v>
      </c>
      <c r="O278" s="174" t="str">
        <f t="shared" si="81"/>
        <v/>
      </c>
      <c r="P278" s="174" t="str">
        <f t="shared" si="88"/>
        <v/>
      </c>
      <c r="Q278" s="171" t="str">
        <f t="shared" si="89"/>
        <v/>
      </c>
      <c r="R278" s="248" t="s">
        <v>53</v>
      </c>
      <c r="U278" s="134" t="str">
        <f t="shared" si="90"/>
        <v/>
      </c>
      <c r="V278" s="248" t="s">
        <v>53</v>
      </c>
      <c r="W278" s="29"/>
      <c r="X278" s="29"/>
      <c r="Y278" s="29"/>
      <c r="Z278" s="29"/>
      <c r="AA278" s="129">
        <f t="shared" si="82"/>
        <v>0</v>
      </c>
      <c r="AB278" s="129">
        <f t="shared" si="83"/>
        <v>0</v>
      </c>
      <c r="AC278" s="129">
        <f t="shared" si="84"/>
        <v>0</v>
      </c>
      <c r="AD278" s="129">
        <f t="shared" si="85"/>
        <v>0</v>
      </c>
      <c r="AE278" s="189"/>
      <c r="AF278" s="189"/>
      <c r="AG278" s="135">
        <f t="shared" si="91"/>
        <v>0</v>
      </c>
      <c r="AH278" s="129"/>
      <c r="AI278" s="135">
        <f t="shared" si="92"/>
        <v>0</v>
      </c>
      <c r="AJ278" s="130">
        <f t="shared" si="86"/>
        <v>0</v>
      </c>
      <c r="AK278" s="130" t="str">
        <f t="shared" si="87"/>
        <v/>
      </c>
      <c r="AL278" s="130" t="str">
        <f t="shared" si="93"/>
        <v/>
      </c>
      <c r="AM278" s="119"/>
      <c r="AN278" s="119"/>
      <c r="AO278" s="94" t="str">
        <f t="shared" si="96"/>
        <v/>
      </c>
      <c r="AP278" s="132"/>
      <c r="AQ278" s="133" t="str">
        <f t="shared" si="95"/>
        <v/>
      </c>
      <c r="AR278" s="249"/>
      <c r="AT278" s="248" t="s">
        <v>54</v>
      </c>
      <c r="AU278" s="136" t="str">
        <f t="shared" si="94"/>
        <v/>
      </c>
      <c r="AV278" s="119"/>
      <c r="AW278" s="119"/>
      <c r="AX278" s="119"/>
    </row>
    <row r="279" spans="3:50" ht="25.5" customHeight="1" x14ac:dyDescent="0.55000000000000004">
      <c r="C279" s="182">
        <v>273</v>
      </c>
      <c r="D279" s="365"/>
      <c r="E279" s="366"/>
      <c r="F279" s="364"/>
      <c r="G279" s="371"/>
      <c r="H279" s="370"/>
      <c r="I279" s="114">
        <f t="shared" si="78"/>
        <v>0</v>
      </c>
      <c r="J279" s="114"/>
      <c r="K279" s="172" t="str">
        <f t="shared" si="79"/>
        <v/>
      </c>
      <c r="L279" s="173" t="str">
        <f t="shared" si="80"/>
        <v/>
      </c>
      <c r="M279" s="248" t="s">
        <v>53</v>
      </c>
      <c r="O279" s="174" t="str">
        <f t="shared" si="81"/>
        <v/>
      </c>
      <c r="P279" s="174" t="str">
        <f t="shared" si="88"/>
        <v/>
      </c>
      <c r="Q279" s="171" t="str">
        <f t="shared" si="89"/>
        <v/>
      </c>
      <c r="R279" s="248" t="s">
        <v>53</v>
      </c>
      <c r="U279" s="134" t="str">
        <f t="shared" si="90"/>
        <v/>
      </c>
      <c r="V279" s="248" t="s">
        <v>53</v>
      </c>
      <c r="W279" s="29"/>
      <c r="X279" s="29"/>
      <c r="Y279" s="29"/>
      <c r="Z279" s="29"/>
      <c r="AA279" s="129">
        <f t="shared" si="82"/>
        <v>0</v>
      </c>
      <c r="AB279" s="129">
        <f t="shared" si="83"/>
        <v>0</v>
      </c>
      <c r="AC279" s="129">
        <f t="shared" si="84"/>
        <v>0</v>
      </c>
      <c r="AD279" s="129">
        <f t="shared" si="85"/>
        <v>0</v>
      </c>
      <c r="AE279" s="189"/>
      <c r="AF279" s="189"/>
      <c r="AG279" s="135">
        <f t="shared" si="91"/>
        <v>0</v>
      </c>
      <c r="AH279" s="129"/>
      <c r="AI279" s="135">
        <f t="shared" si="92"/>
        <v>0</v>
      </c>
      <c r="AJ279" s="130">
        <f t="shared" si="86"/>
        <v>0</v>
      </c>
      <c r="AK279" s="130" t="str">
        <f t="shared" si="87"/>
        <v/>
      </c>
      <c r="AL279" s="130" t="str">
        <f t="shared" si="93"/>
        <v/>
      </c>
      <c r="AM279" s="119"/>
      <c r="AN279" s="119"/>
      <c r="AO279" s="94" t="str">
        <f t="shared" si="96"/>
        <v/>
      </c>
      <c r="AP279" s="132"/>
      <c r="AQ279" s="133" t="str">
        <f t="shared" si="95"/>
        <v/>
      </c>
      <c r="AR279" s="249"/>
      <c r="AT279" s="248" t="s">
        <v>54</v>
      </c>
      <c r="AU279" s="136" t="str">
        <f t="shared" si="94"/>
        <v/>
      </c>
      <c r="AV279" s="119"/>
      <c r="AW279" s="119"/>
      <c r="AX279" s="119"/>
    </row>
    <row r="280" spans="3:50" ht="25.5" customHeight="1" x14ac:dyDescent="0.55000000000000004">
      <c r="C280" s="182">
        <v>274</v>
      </c>
      <c r="D280" s="365"/>
      <c r="E280" s="366"/>
      <c r="F280" s="364"/>
      <c r="G280" s="371"/>
      <c r="H280" s="370"/>
      <c r="I280" s="114">
        <f t="shared" si="78"/>
        <v>0</v>
      </c>
      <c r="J280" s="114"/>
      <c r="K280" s="172" t="str">
        <f t="shared" si="79"/>
        <v/>
      </c>
      <c r="L280" s="173" t="str">
        <f t="shared" si="80"/>
        <v/>
      </c>
      <c r="M280" s="248" t="s">
        <v>53</v>
      </c>
      <c r="O280" s="174" t="str">
        <f t="shared" si="81"/>
        <v/>
      </c>
      <c r="P280" s="174" t="str">
        <f t="shared" si="88"/>
        <v/>
      </c>
      <c r="Q280" s="171" t="str">
        <f t="shared" si="89"/>
        <v/>
      </c>
      <c r="R280" s="248" t="s">
        <v>53</v>
      </c>
      <c r="U280" s="134" t="str">
        <f t="shared" si="90"/>
        <v/>
      </c>
      <c r="V280" s="248" t="s">
        <v>53</v>
      </c>
      <c r="W280" s="29"/>
      <c r="X280" s="29"/>
      <c r="Y280" s="29"/>
      <c r="Z280" s="29"/>
      <c r="AA280" s="129">
        <f t="shared" si="82"/>
        <v>0</v>
      </c>
      <c r="AB280" s="129">
        <f t="shared" si="83"/>
        <v>0</v>
      </c>
      <c r="AC280" s="129">
        <f t="shared" si="84"/>
        <v>0</v>
      </c>
      <c r="AD280" s="129">
        <f t="shared" si="85"/>
        <v>0</v>
      </c>
      <c r="AE280" s="189"/>
      <c r="AF280" s="189"/>
      <c r="AG280" s="135">
        <f t="shared" si="91"/>
        <v>0</v>
      </c>
      <c r="AH280" s="129"/>
      <c r="AI280" s="135">
        <f t="shared" si="92"/>
        <v>0</v>
      </c>
      <c r="AJ280" s="130">
        <f t="shared" si="86"/>
        <v>0</v>
      </c>
      <c r="AK280" s="130" t="str">
        <f t="shared" si="87"/>
        <v/>
      </c>
      <c r="AL280" s="130" t="str">
        <f t="shared" si="93"/>
        <v/>
      </c>
      <c r="AM280" s="119"/>
      <c r="AN280" s="119"/>
      <c r="AO280" s="94" t="str">
        <f t="shared" si="96"/>
        <v/>
      </c>
      <c r="AP280" s="132"/>
      <c r="AQ280" s="133" t="str">
        <f t="shared" si="95"/>
        <v/>
      </c>
      <c r="AR280" s="249"/>
      <c r="AT280" s="248" t="s">
        <v>54</v>
      </c>
      <c r="AU280" s="136" t="str">
        <f t="shared" si="94"/>
        <v/>
      </c>
      <c r="AV280" s="119"/>
      <c r="AW280" s="119"/>
      <c r="AX280" s="119"/>
    </row>
    <row r="281" spans="3:50" ht="25.5" customHeight="1" x14ac:dyDescent="0.55000000000000004">
      <c r="C281" s="182">
        <v>275</v>
      </c>
      <c r="D281" s="365"/>
      <c r="E281" s="366"/>
      <c r="F281" s="364"/>
      <c r="G281" s="371"/>
      <c r="H281" s="370"/>
      <c r="I281" s="114">
        <f t="shared" si="78"/>
        <v>0</v>
      </c>
      <c r="J281" s="114"/>
      <c r="K281" s="172" t="str">
        <f t="shared" si="79"/>
        <v/>
      </c>
      <c r="L281" s="173" t="str">
        <f t="shared" si="80"/>
        <v/>
      </c>
      <c r="M281" s="248" t="s">
        <v>53</v>
      </c>
      <c r="O281" s="174" t="str">
        <f t="shared" si="81"/>
        <v/>
      </c>
      <c r="P281" s="174" t="str">
        <f t="shared" si="88"/>
        <v/>
      </c>
      <c r="Q281" s="171" t="str">
        <f t="shared" si="89"/>
        <v/>
      </c>
      <c r="R281" s="248" t="s">
        <v>53</v>
      </c>
      <c r="U281" s="134" t="str">
        <f t="shared" si="90"/>
        <v/>
      </c>
      <c r="V281" s="248" t="s">
        <v>53</v>
      </c>
      <c r="W281" s="29"/>
      <c r="X281" s="29"/>
      <c r="Y281" s="29"/>
      <c r="Z281" s="29"/>
      <c r="AA281" s="129">
        <f t="shared" si="82"/>
        <v>0</v>
      </c>
      <c r="AB281" s="129">
        <f t="shared" si="83"/>
        <v>0</v>
      </c>
      <c r="AC281" s="129">
        <f t="shared" si="84"/>
        <v>0</v>
      </c>
      <c r="AD281" s="129">
        <f t="shared" si="85"/>
        <v>0</v>
      </c>
      <c r="AE281" s="189"/>
      <c r="AF281" s="189"/>
      <c r="AG281" s="135">
        <f t="shared" si="91"/>
        <v>0</v>
      </c>
      <c r="AH281" s="129"/>
      <c r="AI281" s="135">
        <f t="shared" si="92"/>
        <v>0</v>
      </c>
      <c r="AJ281" s="130">
        <f t="shared" si="86"/>
        <v>0</v>
      </c>
      <c r="AK281" s="130" t="str">
        <f t="shared" si="87"/>
        <v/>
      </c>
      <c r="AL281" s="130" t="str">
        <f t="shared" si="93"/>
        <v/>
      </c>
      <c r="AM281" s="119"/>
      <c r="AN281" s="119"/>
      <c r="AO281" s="94" t="str">
        <f t="shared" si="96"/>
        <v/>
      </c>
      <c r="AP281" s="132"/>
      <c r="AQ281" s="133" t="str">
        <f t="shared" si="95"/>
        <v/>
      </c>
      <c r="AR281" s="249"/>
      <c r="AT281" s="248" t="s">
        <v>54</v>
      </c>
      <c r="AU281" s="136" t="str">
        <f t="shared" si="94"/>
        <v/>
      </c>
      <c r="AV281" s="119"/>
      <c r="AW281" s="119"/>
      <c r="AX281" s="119"/>
    </row>
    <row r="282" spans="3:50" ht="25.5" customHeight="1" x14ac:dyDescent="0.55000000000000004">
      <c r="C282" s="182">
        <v>276</v>
      </c>
      <c r="D282" s="365"/>
      <c r="E282" s="366"/>
      <c r="F282" s="364"/>
      <c r="G282" s="371"/>
      <c r="H282" s="370"/>
      <c r="I282" s="114">
        <f t="shared" si="78"/>
        <v>0</v>
      </c>
      <c r="J282" s="114"/>
      <c r="K282" s="172" t="str">
        <f t="shared" si="79"/>
        <v/>
      </c>
      <c r="L282" s="173" t="str">
        <f t="shared" si="80"/>
        <v/>
      </c>
      <c r="M282" s="248" t="s">
        <v>53</v>
      </c>
      <c r="O282" s="174" t="str">
        <f t="shared" si="81"/>
        <v/>
      </c>
      <c r="P282" s="174" t="str">
        <f t="shared" si="88"/>
        <v/>
      </c>
      <c r="Q282" s="171" t="str">
        <f t="shared" si="89"/>
        <v/>
      </c>
      <c r="R282" s="248" t="s">
        <v>53</v>
      </c>
      <c r="U282" s="134" t="str">
        <f t="shared" si="90"/>
        <v/>
      </c>
      <c r="V282" s="248" t="s">
        <v>53</v>
      </c>
      <c r="W282" s="29"/>
      <c r="X282" s="29"/>
      <c r="Y282" s="29"/>
      <c r="Z282" s="29"/>
      <c r="AA282" s="129">
        <f t="shared" si="82"/>
        <v>0</v>
      </c>
      <c r="AB282" s="129">
        <f t="shared" si="83"/>
        <v>0</v>
      </c>
      <c r="AC282" s="129">
        <f t="shared" si="84"/>
        <v>0</v>
      </c>
      <c r="AD282" s="129">
        <f t="shared" si="85"/>
        <v>0</v>
      </c>
      <c r="AE282" s="189"/>
      <c r="AF282" s="189"/>
      <c r="AG282" s="135">
        <f t="shared" si="91"/>
        <v>0</v>
      </c>
      <c r="AH282" s="129"/>
      <c r="AI282" s="135">
        <f t="shared" si="92"/>
        <v>0</v>
      </c>
      <c r="AJ282" s="130">
        <f t="shared" si="86"/>
        <v>0</v>
      </c>
      <c r="AK282" s="130" t="str">
        <f t="shared" si="87"/>
        <v/>
      </c>
      <c r="AL282" s="130" t="str">
        <f t="shared" si="93"/>
        <v/>
      </c>
      <c r="AM282" s="119"/>
      <c r="AN282" s="119"/>
      <c r="AO282" s="94" t="str">
        <f t="shared" si="96"/>
        <v/>
      </c>
      <c r="AP282" s="132"/>
      <c r="AQ282" s="133" t="str">
        <f t="shared" si="95"/>
        <v/>
      </c>
      <c r="AR282" s="249"/>
      <c r="AT282" s="248" t="s">
        <v>54</v>
      </c>
      <c r="AU282" s="136" t="str">
        <f t="shared" si="94"/>
        <v/>
      </c>
      <c r="AV282" s="119"/>
      <c r="AW282" s="119"/>
      <c r="AX282" s="119"/>
    </row>
    <row r="283" spans="3:50" ht="25.5" customHeight="1" x14ac:dyDescent="0.55000000000000004">
      <c r="C283" s="182">
        <v>277</v>
      </c>
      <c r="D283" s="365"/>
      <c r="E283" s="366"/>
      <c r="F283" s="364"/>
      <c r="G283" s="371"/>
      <c r="H283" s="370"/>
      <c r="I283" s="114">
        <f t="shared" si="78"/>
        <v>0</v>
      </c>
      <c r="J283" s="114"/>
      <c r="K283" s="172" t="str">
        <f t="shared" si="79"/>
        <v/>
      </c>
      <c r="L283" s="173" t="str">
        <f t="shared" si="80"/>
        <v/>
      </c>
      <c r="M283" s="248" t="s">
        <v>53</v>
      </c>
      <c r="O283" s="174" t="str">
        <f t="shared" si="81"/>
        <v/>
      </c>
      <c r="P283" s="174" t="str">
        <f t="shared" si="88"/>
        <v/>
      </c>
      <c r="Q283" s="171" t="str">
        <f t="shared" si="89"/>
        <v/>
      </c>
      <c r="R283" s="248" t="s">
        <v>53</v>
      </c>
      <c r="U283" s="134" t="str">
        <f t="shared" si="90"/>
        <v/>
      </c>
      <c r="V283" s="248" t="s">
        <v>53</v>
      </c>
      <c r="W283" s="29"/>
      <c r="X283" s="29"/>
      <c r="Y283" s="29"/>
      <c r="Z283" s="29"/>
      <c r="AA283" s="129">
        <f t="shared" si="82"/>
        <v>0</v>
      </c>
      <c r="AB283" s="129">
        <f t="shared" si="83"/>
        <v>0</v>
      </c>
      <c r="AC283" s="129">
        <f t="shared" si="84"/>
        <v>0</v>
      </c>
      <c r="AD283" s="129">
        <f t="shared" si="85"/>
        <v>0</v>
      </c>
      <c r="AE283" s="189"/>
      <c r="AF283" s="189"/>
      <c r="AG283" s="135">
        <f t="shared" si="91"/>
        <v>0</v>
      </c>
      <c r="AH283" s="129"/>
      <c r="AI283" s="135">
        <f t="shared" si="92"/>
        <v>0</v>
      </c>
      <c r="AJ283" s="130">
        <f t="shared" si="86"/>
        <v>0</v>
      </c>
      <c r="AK283" s="130" t="str">
        <f t="shared" si="87"/>
        <v/>
      </c>
      <c r="AL283" s="130" t="str">
        <f t="shared" si="93"/>
        <v/>
      </c>
      <c r="AM283" s="119"/>
      <c r="AN283" s="119"/>
      <c r="AO283" s="94" t="str">
        <f t="shared" si="96"/>
        <v/>
      </c>
      <c r="AP283" s="132"/>
      <c r="AQ283" s="133" t="str">
        <f t="shared" si="95"/>
        <v/>
      </c>
      <c r="AR283" s="249"/>
      <c r="AT283" s="248" t="s">
        <v>54</v>
      </c>
      <c r="AU283" s="136" t="str">
        <f t="shared" si="94"/>
        <v/>
      </c>
      <c r="AV283" s="119"/>
      <c r="AW283" s="119"/>
      <c r="AX283" s="119"/>
    </row>
    <row r="284" spans="3:50" ht="25.5" customHeight="1" x14ac:dyDescent="0.55000000000000004">
      <c r="C284" s="182">
        <v>278</v>
      </c>
      <c r="D284" s="365"/>
      <c r="E284" s="366"/>
      <c r="F284" s="364"/>
      <c r="G284" s="371"/>
      <c r="H284" s="370"/>
      <c r="I284" s="114">
        <f t="shared" si="78"/>
        <v>0</v>
      </c>
      <c r="J284" s="114"/>
      <c r="K284" s="172" t="str">
        <f t="shared" si="79"/>
        <v/>
      </c>
      <c r="L284" s="173" t="str">
        <f t="shared" si="80"/>
        <v/>
      </c>
      <c r="M284" s="248" t="s">
        <v>53</v>
      </c>
      <c r="O284" s="174" t="str">
        <f t="shared" si="81"/>
        <v/>
      </c>
      <c r="P284" s="174" t="str">
        <f t="shared" si="88"/>
        <v/>
      </c>
      <c r="Q284" s="171" t="str">
        <f t="shared" si="89"/>
        <v/>
      </c>
      <c r="R284" s="248" t="s">
        <v>53</v>
      </c>
      <c r="U284" s="134" t="str">
        <f t="shared" si="90"/>
        <v/>
      </c>
      <c r="V284" s="248" t="s">
        <v>53</v>
      </c>
      <c r="W284" s="29"/>
      <c r="X284" s="29"/>
      <c r="Y284" s="29"/>
      <c r="Z284" s="29"/>
      <c r="AA284" s="129">
        <f t="shared" si="82"/>
        <v>0</v>
      </c>
      <c r="AB284" s="129">
        <f t="shared" si="83"/>
        <v>0</v>
      </c>
      <c r="AC284" s="129">
        <f t="shared" si="84"/>
        <v>0</v>
      </c>
      <c r="AD284" s="129">
        <f t="shared" si="85"/>
        <v>0</v>
      </c>
      <c r="AE284" s="189"/>
      <c r="AF284" s="189"/>
      <c r="AG284" s="135">
        <f t="shared" si="91"/>
        <v>0</v>
      </c>
      <c r="AH284" s="129"/>
      <c r="AI284" s="135">
        <f t="shared" si="92"/>
        <v>0</v>
      </c>
      <c r="AJ284" s="130">
        <f t="shared" si="86"/>
        <v>0</v>
      </c>
      <c r="AK284" s="130" t="str">
        <f t="shared" si="87"/>
        <v/>
      </c>
      <c r="AL284" s="130" t="str">
        <f t="shared" si="93"/>
        <v/>
      </c>
      <c r="AM284" s="119"/>
      <c r="AN284" s="119"/>
      <c r="AO284" s="94" t="str">
        <f t="shared" si="96"/>
        <v/>
      </c>
      <c r="AP284" s="132"/>
      <c r="AQ284" s="133" t="str">
        <f t="shared" si="95"/>
        <v/>
      </c>
      <c r="AR284" s="249"/>
      <c r="AT284" s="248" t="s">
        <v>54</v>
      </c>
      <c r="AU284" s="136" t="str">
        <f t="shared" si="94"/>
        <v/>
      </c>
      <c r="AV284" s="119"/>
      <c r="AW284" s="119"/>
      <c r="AX284" s="119"/>
    </row>
    <row r="285" spans="3:50" ht="25.5" customHeight="1" x14ac:dyDescent="0.55000000000000004">
      <c r="C285" s="182">
        <v>279</v>
      </c>
      <c r="D285" s="365"/>
      <c r="E285" s="366"/>
      <c r="F285" s="364"/>
      <c r="G285" s="371"/>
      <c r="H285" s="370"/>
      <c r="I285" s="114">
        <f t="shared" si="78"/>
        <v>0</v>
      </c>
      <c r="J285" s="114"/>
      <c r="K285" s="172" t="str">
        <f t="shared" si="79"/>
        <v/>
      </c>
      <c r="L285" s="173" t="str">
        <f t="shared" si="80"/>
        <v/>
      </c>
      <c r="M285" s="248" t="s">
        <v>53</v>
      </c>
      <c r="O285" s="174" t="str">
        <f t="shared" si="81"/>
        <v/>
      </c>
      <c r="P285" s="174" t="str">
        <f t="shared" si="88"/>
        <v/>
      </c>
      <c r="Q285" s="171" t="str">
        <f t="shared" si="89"/>
        <v/>
      </c>
      <c r="R285" s="248" t="s">
        <v>53</v>
      </c>
      <c r="U285" s="134" t="str">
        <f t="shared" si="90"/>
        <v/>
      </c>
      <c r="V285" s="248" t="s">
        <v>53</v>
      </c>
      <c r="W285" s="29"/>
      <c r="X285" s="29"/>
      <c r="Y285" s="29"/>
      <c r="Z285" s="29"/>
      <c r="AA285" s="129">
        <f t="shared" si="82"/>
        <v>0</v>
      </c>
      <c r="AB285" s="129">
        <f t="shared" si="83"/>
        <v>0</v>
      </c>
      <c r="AC285" s="129">
        <f t="shared" si="84"/>
        <v>0</v>
      </c>
      <c r="AD285" s="129">
        <f t="shared" si="85"/>
        <v>0</v>
      </c>
      <c r="AE285" s="189"/>
      <c r="AF285" s="189"/>
      <c r="AG285" s="135">
        <f t="shared" si="91"/>
        <v>0</v>
      </c>
      <c r="AH285" s="129"/>
      <c r="AI285" s="135">
        <f t="shared" si="92"/>
        <v>0</v>
      </c>
      <c r="AJ285" s="130">
        <f t="shared" si="86"/>
        <v>0</v>
      </c>
      <c r="AK285" s="130" t="str">
        <f t="shared" si="87"/>
        <v/>
      </c>
      <c r="AL285" s="130" t="str">
        <f t="shared" si="93"/>
        <v/>
      </c>
      <c r="AM285" s="119"/>
      <c r="AN285" s="119"/>
      <c r="AO285" s="94" t="str">
        <f t="shared" si="96"/>
        <v/>
      </c>
      <c r="AP285" s="132"/>
      <c r="AQ285" s="133" t="str">
        <f t="shared" si="95"/>
        <v/>
      </c>
      <c r="AR285" s="249"/>
      <c r="AT285" s="248" t="s">
        <v>54</v>
      </c>
      <c r="AU285" s="136" t="str">
        <f t="shared" si="94"/>
        <v/>
      </c>
      <c r="AV285" s="119"/>
      <c r="AW285" s="119"/>
      <c r="AX285" s="119"/>
    </row>
    <row r="286" spans="3:50" ht="25.5" customHeight="1" x14ac:dyDescent="0.55000000000000004">
      <c r="C286" s="182">
        <v>280</v>
      </c>
      <c r="D286" s="365"/>
      <c r="E286" s="366"/>
      <c r="F286" s="364"/>
      <c r="G286" s="371"/>
      <c r="H286" s="370"/>
      <c r="I286" s="114">
        <f t="shared" si="78"/>
        <v>0</v>
      </c>
      <c r="J286" s="114"/>
      <c r="K286" s="172" t="str">
        <f t="shared" si="79"/>
        <v/>
      </c>
      <c r="L286" s="173" t="str">
        <f t="shared" si="80"/>
        <v/>
      </c>
      <c r="M286" s="248" t="s">
        <v>53</v>
      </c>
      <c r="O286" s="174" t="str">
        <f t="shared" si="81"/>
        <v/>
      </c>
      <c r="P286" s="174" t="str">
        <f t="shared" si="88"/>
        <v/>
      </c>
      <c r="Q286" s="171" t="str">
        <f t="shared" si="89"/>
        <v/>
      </c>
      <c r="R286" s="248" t="s">
        <v>53</v>
      </c>
      <c r="U286" s="134" t="str">
        <f t="shared" si="90"/>
        <v/>
      </c>
      <c r="V286" s="248" t="s">
        <v>53</v>
      </c>
      <c r="W286" s="29"/>
      <c r="X286" s="29"/>
      <c r="Y286" s="29"/>
      <c r="Z286" s="29"/>
      <c r="AA286" s="129">
        <f t="shared" si="82"/>
        <v>0</v>
      </c>
      <c r="AB286" s="129">
        <f t="shared" si="83"/>
        <v>0</v>
      </c>
      <c r="AC286" s="129">
        <f t="shared" si="84"/>
        <v>0</v>
      </c>
      <c r="AD286" s="129">
        <f t="shared" si="85"/>
        <v>0</v>
      </c>
      <c r="AE286" s="189"/>
      <c r="AF286" s="189"/>
      <c r="AG286" s="135">
        <f t="shared" si="91"/>
        <v>0</v>
      </c>
      <c r="AH286" s="129"/>
      <c r="AI286" s="135">
        <f t="shared" si="92"/>
        <v>0</v>
      </c>
      <c r="AJ286" s="130">
        <f t="shared" si="86"/>
        <v>0</v>
      </c>
      <c r="AK286" s="130" t="str">
        <f t="shared" si="87"/>
        <v/>
      </c>
      <c r="AL286" s="130" t="str">
        <f t="shared" si="93"/>
        <v/>
      </c>
      <c r="AM286" s="119"/>
      <c r="AN286" s="119"/>
      <c r="AO286" s="94" t="str">
        <f t="shared" si="96"/>
        <v/>
      </c>
      <c r="AP286" s="132"/>
      <c r="AQ286" s="133" t="str">
        <f t="shared" si="95"/>
        <v/>
      </c>
      <c r="AR286" s="249"/>
      <c r="AT286" s="248" t="s">
        <v>54</v>
      </c>
      <c r="AU286" s="136" t="str">
        <f t="shared" si="94"/>
        <v/>
      </c>
      <c r="AV286" s="119"/>
      <c r="AW286" s="119"/>
      <c r="AX286" s="119"/>
    </row>
    <row r="287" spans="3:50" ht="25.5" customHeight="1" x14ac:dyDescent="0.55000000000000004">
      <c r="C287" s="182">
        <v>281</v>
      </c>
      <c r="D287" s="365"/>
      <c r="E287" s="366"/>
      <c r="F287" s="364"/>
      <c r="G287" s="371"/>
      <c r="H287" s="370"/>
      <c r="I287" s="114">
        <f t="shared" si="78"/>
        <v>0</v>
      </c>
      <c r="J287" s="114"/>
      <c r="K287" s="172" t="str">
        <f t="shared" si="79"/>
        <v/>
      </c>
      <c r="L287" s="173" t="str">
        <f t="shared" si="80"/>
        <v/>
      </c>
      <c r="M287" s="248" t="s">
        <v>53</v>
      </c>
      <c r="O287" s="174" t="str">
        <f t="shared" si="81"/>
        <v/>
      </c>
      <c r="P287" s="174" t="str">
        <f t="shared" si="88"/>
        <v/>
      </c>
      <c r="Q287" s="171" t="str">
        <f t="shared" si="89"/>
        <v/>
      </c>
      <c r="R287" s="248" t="s">
        <v>53</v>
      </c>
      <c r="U287" s="134" t="str">
        <f t="shared" si="90"/>
        <v/>
      </c>
      <c r="V287" s="248" t="s">
        <v>53</v>
      </c>
      <c r="W287" s="29"/>
      <c r="X287" s="29"/>
      <c r="Y287" s="29"/>
      <c r="Z287" s="29"/>
      <c r="AA287" s="129">
        <f t="shared" si="82"/>
        <v>0</v>
      </c>
      <c r="AB287" s="129">
        <f t="shared" si="83"/>
        <v>0</v>
      </c>
      <c r="AC287" s="129">
        <f t="shared" si="84"/>
        <v>0</v>
      </c>
      <c r="AD287" s="129">
        <f t="shared" si="85"/>
        <v>0</v>
      </c>
      <c r="AE287" s="189"/>
      <c r="AF287" s="189"/>
      <c r="AG287" s="135">
        <f t="shared" si="91"/>
        <v>0</v>
      </c>
      <c r="AH287" s="129"/>
      <c r="AI287" s="135">
        <f t="shared" si="92"/>
        <v>0</v>
      </c>
      <c r="AJ287" s="130">
        <f t="shared" si="86"/>
        <v>0</v>
      </c>
      <c r="AK287" s="130" t="str">
        <f t="shared" si="87"/>
        <v/>
      </c>
      <c r="AL287" s="130" t="str">
        <f t="shared" si="93"/>
        <v/>
      </c>
      <c r="AM287" s="119"/>
      <c r="AN287" s="119"/>
      <c r="AO287" s="94" t="str">
        <f t="shared" si="96"/>
        <v/>
      </c>
      <c r="AP287" s="132"/>
      <c r="AQ287" s="133" t="str">
        <f t="shared" si="95"/>
        <v/>
      </c>
      <c r="AR287" s="249"/>
      <c r="AT287" s="248" t="s">
        <v>54</v>
      </c>
      <c r="AU287" s="136" t="str">
        <f t="shared" si="94"/>
        <v/>
      </c>
      <c r="AV287" s="119"/>
      <c r="AW287" s="119"/>
      <c r="AX287" s="119"/>
    </row>
    <row r="288" spans="3:50" ht="25.5" customHeight="1" x14ac:dyDescent="0.55000000000000004">
      <c r="C288" s="182">
        <v>282</v>
      </c>
      <c r="D288" s="365"/>
      <c r="E288" s="366"/>
      <c r="F288" s="364"/>
      <c r="G288" s="371"/>
      <c r="H288" s="370"/>
      <c r="I288" s="114">
        <f t="shared" si="78"/>
        <v>0</v>
      </c>
      <c r="J288" s="114"/>
      <c r="K288" s="172" t="str">
        <f t="shared" si="79"/>
        <v/>
      </c>
      <c r="L288" s="173" t="str">
        <f t="shared" si="80"/>
        <v/>
      </c>
      <c r="M288" s="248" t="s">
        <v>53</v>
      </c>
      <c r="O288" s="174" t="str">
        <f t="shared" si="81"/>
        <v/>
      </c>
      <c r="P288" s="174" t="str">
        <f t="shared" si="88"/>
        <v/>
      </c>
      <c r="Q288" s="171" t="str">
        <f t="shared" si="89"/>
        <v/>
      </c>
      <c r="R288" s="248" t="s">
        <v>53</v>
      </c>
      <c r="U288" s="134" t="str">
        <f t="shared" si="90"/>
        <v/>
      </c>
      <c r="V288" s="248" t="s">
        <v>53</v>
      </c>
      <c r="W288" s="29"/>
      <c r="X288" s="29"/>
      <c r="Y288" s="29"/>
      <c r="Z288" s="29"/>
      <c r="AA288" s="129">
        <f t="shared" si="82"/>
        <v>0</v>
      </c>
      <c r="AB288" s="129">
        <f t="shared" si="83"/>
        <v>0</v>
      </c>
      <c r="AC288" s="129">
        <f t="shared" si="84"/>
        <v>0</v>
      </c>
      <c r="AD288" s="129">
        <f t="shared" si="85"/>
        <v>0</v>
      </c>
      <c r="AE288" s="189"/>
      <c r="AF288" s="189"/>
      <c r="AG288" s="135">
        <f t="shared" si="91"/>
        <v>0</v>
      </c>
      <c r="AH288" s="129"/>
      <c r="AI288" s="135">
        <f t="shared" si="92"/>
        <v>0</v>
      </c>
      <c r="AJ288" s="130">
        <f t="shared" si="86"/>
        <v>0</v>
      </c>
      <c r="AK288" s="130" t="str">
        <f t="shared" si="87"/>
        <v/>
      </c>
      <c r="AL288" s="130" t="str">
        <f t="shared" si="93"/>
        <v/>
      </c>
      <c r="AM288" s="119"/>
      <c r="AN288" s="119"/>
      <c r="AO288" s="94" t="str">
        <f t="shared" si="96"/>
        <v/>
      </c>
      <c r="AP288" s="132"/>
      <c r="AQ288" s="133" t="str">
        <f t="shared" si="95"/>
        <v/>
      </c>
      <c r="AR288" s="249"/>
      <c r="AT288" s="248" t="s">
        <v>54</v>
      </c>
      <c r="AU288" s="136" t="str">
        <f t="shared" si="94"/>
        <v/>
      </c>
      <c r="AV288" s="119"/>
      <c r="AW288" s="119"/>
      <c r="AX288" s="119"/>
    </row>
    <row r="289" spans="3:50" ht="25.5" customHeight="1" x14ac:dyDescent="0.55000000000000004">
      <c r="C289" s="182">
        <v>283</v>
      </c>
      <c r="D289" s="365"/>
      <c r="E289" s="366"/>
      <c r="F289" s="364"/>
      <c r="G289" s="371"/>
      <c r="H289" s="370"/>
      <c r="I289" s="114">
        <f t="shared" si="78"/>
        <v>0</v>
      </c>
      <c r="J289" s="114"/>
      <c r="K289" s="172" t="str">
        <f t="shared" si="79"/>
        <v/>
      </c>
      <c r="L289" s="173" t="str">
        <f t="shared" si="80"/>
        <v/>
      </c>
      <c r="M289" s="248" t="s">
        <v>53</v>
      </c>
      <c r="O289" s="174" t="str">
        <f t="shared" si="81"/>
        <v/>
      </c>
      <c r="P289" s="174" t="str">
        <f t="shared" si="88"/>
        <v/>
      </c>
      <c r="Q289" s="171" t="str">
        <f t="shared" si="89"/>
        <v/>
      </c>
      <c r="R289" s="248" t="s">
        <v>53</v>
      </c>
      <c r="U289" s="134" t="str">
        <f t="shared" si="90"/>
        <v/>
      </c>
      <c r="V289" s="248" t="s">
        <v>53</v>
      </c>
      <c r="W289" s="29"/>
      <c r="X289" s="29"/>
      <c r="Y289" s="29"/>
      <c r="Z289" s="29"/>
      <c r="AA289" s="129">
        <f t="shared" si="82"/>
        <v>0</v>
      </c>
      <c r="AB289" s="129">
        <f t="shared" si="83"/>
        <v>0</v>
      </c>
      <c r="AC289" s="129">
        <f t="shared" si="84"/>
        <v>0</v>
      </c>
      <c r="AD289" s="129">
        <f t="shared" si="85"/>
        <v>0</v>
      </c>
      <c r="AE289" s="189"/>
      <c r="AF289" s="189"/>
      <c r="AG289" s="135">
        <f t="shared" si="91"/>
        <v>0</v>
      </c>
      <c r="AH289" s="129"/>
      <c r="AI289" s="135">
        <f t="shared" si="92"/>
        <v>0</v>
      </c>
      <c r="AJ289" s="130">
        <f t="shared" si="86"/>
        <v>0</v>
      </c>
      <c r="AK289" s="130" t="str">
        <f t="shared" si="87"/>
        <v/>
      </c>
      <c r="AL289" s="130" t="str">
        <f t="shared" si="93"/>
        <v/>
      </c>
      <c r="AM289" s="119"/>
      <c r="AN289" s="119"/>
      <c r="AO289" s="94" t="str">
        <f t="shared" si="96"/>
        <v/>
      </c>
      <c r="AP289" s="132"/>
      <c r="AQ289" s="133" t="str">
        <f t="shared" si="95"/>
        <v/>
      </c>
      <c r="AR289" s="249"/>
      <c r="AT289" s="248" t="s">
        <v>54</v>
      </c>
      <c r="AU289" s="136" t="str">
        <f t="shared" si="94"/>
        <v/>
      </c>
      <c r="AV289" s="119"/>
      <c r="AW289" s="119"/>
      <c r="AX289" s="119"/>
    </row>
    <row r="290" spans="3:50" ht="25.5" customHeight="1" x14ac:dyDescent="0.55000000000000004">
      <c r="C290" s="182">
        <v>284</v>
      </c>
      <c r="D290" s="365"/>
      <c r="E290" s="366"/>
      <c r="F290" s="364"/>
      <c r="G290" s="371"/>
      <c r="H290" s="370"/>
      <c r="I290" s="114">
        <f t="shared" si="78"/>
        <v>0</v>
      </c>
      <c r="J290" s="114"/>
      <c r="K290" s="172" t="str">
        <f t="shared" si="79"/>
        <v/>
      </c>
      <c r="L290" s="173" t="str">
        <f t="shared" si="80"/>
        <v/>
      </c>
      <c r="M290" s="248" t="s">
        <v>53</v>
      </c>
      <c r="O290" s="174" t="str">
        <f t="shared" si="81"/>
        <v/>
      </c>
      <c r="P290" s="174" t="str">
        <f t="shared" si="88"/>
        <v/>
      </c>
      <c r="Q290" s="171" t="str">
        <f t="shared" si="89"/>
        <v/>
      </c>
      <c r="R290" s="248" t="s">
        <v>53</v>
      </c>
      <c r="U290" s="134" t="str">
        <f t="shared" si="90"/>
        <v/>
      </c>
      <c r="V290" s="248" t="s">
        <v>53</v>
      </c>
      <c r="W290" s="29"/>
      <c r="X290" s="29"/>
      <c r="Y290" s="29"/>
      <c r="Z290" s="29"/>
      <c r="AA290" s="129">
        <f t="shared" si="82"/>
        <v>0</v>
      </c>
      <c r="AB290" s="129">
        <f t="shared" si="83"/>
        <v>0</v>
      </c>
      <c r="AC290" s="129">
        <f t="shared" si="84"/>
        <v>0</v>
      </c>
      <c r="AD290" s="129">
        <f t="shared" si="85"/>
        <v>0</v>
      </c>
      <c r="AE290" s="189"/>
      <c r="AF290" s="189"/>
      <c r="AG290" s="135">
        <f t="shared" si="91"/>
        <v>0</v>
      </c>
      <c r="AH290" s="129"/>
      <c r="AI290" s="135">
        <f t="shared" si="92"/>
        <v>0</v>
      </c>
      <c r="AJ290" s="130">
        <f t="shared" si="86"/>
        <v>0</v>
      </c>
      <c r="AK290" s="130" t="str">
        <f t="shared" si="87"/>
        <v/>
      </c>
      <c r="AL290" s="130" t="str">
        <f t="shared" si="93"/>
        <v/>
      </c>
      <c r="AM290" s="119"/>
      <c r="AN290" s="119"/>
      <c r="AO290" s="94" t="str">
        <f t="shared" si="96"/>
        <v/>
      </c>
      <c r="AP290" s="132"/>
      <c r="AQ290" s="133" t="str">
        <f t="shared" si="95"/>
        <v/>
      </c>
      <c r="AR290" s="249"/>
      <c r="AT290" s="248" t="s">
        <v>54</v>
      </c>
      <c r="AU290" s="136" t="str">
        <f t="shared" si="94"/>
        <v/>
      </c>
      <c r="AV290" s="119"/>
      <c r="AW290" s="119"/>
      <c r="AX290" s="119"/>
    </row>
    <row r="291" spans="3:50" ht="25.5" customHeight="1" x14ac:dyDescent="0.55000000000000004">
      <c r="C291" s="182">
        <v>285</v>
      </c>
      <c r="D291" s="365"/>
      <c r="E291" s="366"/>
      <c r="F291" s="364"/>
      <c r="G291" s="371"/>
      <c r="H291" s="370"/>
      <c r="I291" s="114">
        <f t="shared" si="78"/>
        <v>0</v>
      </c>
      <c r="J291" s="114"/>
      <c r="K291" s="172" t="str">
        <f t="shared" si="79"/>
        <v/>
      </c>
      <c r="L291" s="173" t="str">
        <f t="shared" si="80"/>
        <v/>
      </c>
      <c r="M291" s="248" t="s">
        <v>53</v>
      </c>
      <c r="O291" s="174" t="str">
        <f t="shared" si="81"/>
        <v/>
      </c>
      <c r="P291" s="174" t="str">
        <f t="shared" si="88"/>
        <v/>
      </c>
      <c r="Q291" s="171" t="str">
        <f t="shared" si="89"/>
        <v/>
      </c>
      <c r="R291" s="248" t="s">
        <v>53</v>
      </c>
      <c r="U291" s="134" t="str">
        <f t="shared" si="90"/>
        <v/>
      </c>
      <c r="V291" s="248" t="s">
        <v>53</v>
      </c>
      <c r="W291" s="29"/>
      <c r="X291" s="29"/>
      <c r="Y291" s="29"/>
      <c r="Z291" s="29"/>
      <c r="AA291" s="129">
        <f t="shared" si="82"/>
        <v>0</v>
      </c>
      <c r="AB291" s="129">
        <f t="shared" si="83"/>
        <v>0</v>
      </c>
      <c r="AC291" s="129">
        <f t="shared" si="84"/>
        <v>0</v>
      </c>
      <c r="AD291" s="129">
        <f t="shared" si="85"/>
        <v>0</v>
      </c>
      <c r="AE291" s="189"/>
      <c r="AF291" s="189"/>
      <c r="AG291" s="135">
        <f t="shared" si="91"/>
        <v>0</v>
      </c>
      <c r="AH291" s="129"/>
      <c r="AI291" s="135">
        <f t="shared" si="92"/>
        <v>0</v>
      </c>
      <c r="AJ291" s="130">
        <f t="shared" si="86"/>
        <v>0</v>
      </c>
      <c r="AK291" s="130" t="str">
        <f t="shared" si="87"/>
        <v/>
      </c>
      <c r="AL291" s="130" t="str">
        <f t="shared" si="93"/>
        <v/>
      </c>
      <c r="AM291" s="119"/>
      <c r="AN291" s="119"/>
      <c r="AO291" s="94" t="str">
        <f t="shared" si="96"/>
        <v/>
      </c>
      <c r="AP291" s="132"/>
      <c r="AQ291" s="133" t="str">
        <f t="shared" si="95"/>
        <v/>
      </c>
      <c r="AR291" s="249"/>
      <c r="AT291" s="248" t="s">
        <v>54</v>
      </c>
      <c r="AU291" s="136" t="str">
        <f t="shared" si="94"/>
        <v/>
      </c>
      <c r="AV291" s="119"/>
      <c r="AW291" s="119"/>
      <c r="AX291" s="119"/>
    </row>
    <row r="292" spans="3:50" ht="25.5" customHeight="1" x14ac:dyDescent="0.55000000000000004">
      <c r="C292" s="182">
        <v>286</v>
      </c>
      <c r="D292" s="365"/>
      <c r="E292" s="366"/>
      <c r="F292" s="364"/>
      <c r="G292" s="371"/>
      <c r="H292" s="370"/>
      <c r="I292" s="114">
        <f t="shared" si="78"/>
        <v>0</v>
      </c>
      <c r="J292" s="114"/>
      <c r="K292" s="172" t="str">
        <f t="shared" si="79"/>
        <v/>
      </c>
      <c r="L292" s="173" t="str">
        <f t="shared" si="80"/>
        <v/>
      </c>
      <c r="M292" s="248" t="s">
        <v>53</v>
      </c>
      <c r="O292" s="174" t="str">
        <f t="shared" si="81"/>
        <v/>
      </c>
      <c r="P292" s="174" t="str">
        <f t="shared" si="88"/>
        <v/>
      </c>
      <c r="Q292" s="171" t="str">
        <f t="shared" si="89"/>
        <v/>
      </c>
      <c r="R292" s="248" t="s">
        <v>53</v>
      </c>
      <c r="U292" s="134" t="str">
        <f t="shared" si="90"/>
        <v/>
      </c>
      <c r="V292" s="248" t="s">
        <v>53</v>
      </c>
      <c r="W292" s="29"/>
      <c r="X292" s="29"/>
      <c r="Y292" s="29"/>
      <c r="Z292" s="29"/>
      <c r="AA292" s="129">
        <f t="shared" si="82"/>
        <v>0</v>
      </c>
      <c r="AB292" s="129">
        <f t="shared" si="83"/>
        <v>0</v>
      </c>
      <c r="AC292" s="129">
        <f t="shared" si="84"/>
        <v>0</v>
      </c>
      <c r="AD292" s="129">
        <f t="shared" si="85"/>
        <v>0</v>
      </c>
      <c r="AE292" s="189"/>
      <c r="AF292" s="189"/>
      <c r="AG292" s="135">
        <f t="shared" si="91"/>
        <v>0</v>
      </c>
      <c r="AH292" s="129"/>
      <c r="AI292" s="135">
        <f t="shared" si="92"/>
        <v>0</v>
      </c>
      <c r="AJ292" s="130">
        <f t="shared" si="86"/>
        <v>0</v>
      </c>
      <c r="AK292" s="130" t="str">
        <f t="shared" si="87"/>
        <v/>
      </c>
      <c r="AL292" s="130" t="str">
        <f t="shared" si="93"/>
        <v/>
      </c>
      <c r="AM292" s="119"/>
      <c r="AN292" s="119"/>
      <c r="AO292" s="94" t="str">
        <f t="shared" si="96"/>
        <v/>
      </c>
      <c r="AP292" s="132"/>
      <c r="AQ292" s="133" t="str">
        <f t="shared" si="95"/>
        <v/>
      </c>
      <c r="AR292" s="249"/>
      <c r="AT292" s="248" t="s">
        <v>54</v>
      </c>
      <c r="AU292" s="136" t="str">
        <f t="shared" si="94"/>
        <v/>
      </c>
      <c r="AV292" s="119"/>
      <c r="AW292" s="119"/>
      <c r="AX292" s="119"/>
    </row>
    <row r="293" spans="3:50" ht="25.5" customHeight="1" x14ac:dyDescent="0.55000000000000004">
      <c r="C293" s="182">
        <v>287</v>
      </c>
      <c r="D293" s="365"/>
      <c r="E293" s="366"/>
      <c r="F293" s="364"/>
      <c r="G293" s="371"/>
      <c r="H293" s="370"/>
      <c r="I293" s="114">
        <f t="shared" si="78"/>
        <v>0</v>
      </c>
      <c r="J293" s="114"/>
      <c r="K293" s="172" t="str">
        <f t="shared" si="79"/>
        <v/>
      </c>
      <c r="L293" s="173" t="str">
        <f t="shared" si="80"/>
        <v/>
      </c>
      <c r="M293" s="248" t="s">
        <v>53</v>
      </c>
      <c r="O293" s="174" t="str">
        <f t="shared" si="81"/>
        <v/>
      </c>
      <c r="P293" s="174" t="str">
        <f t="shared" si="88"/>
        <v/>
      </c>
      <c r="Q293" s="171" t="str">
        <f t="shared" si="89"/>
        <v/>
      </c>
      <c r="R293" s="248" t="s">
        <v>53</v>
      </c>
      <c r="U293" s="134" t="str">
        <f t="shared" si="90"/>
        <v/>
      </c>
      <c r="V293" s="248" t="s">
        <v>53</v>
      </c>
      <c r="W293" s="29"/>
      <c r="X293" s="29"/>
      <c r="Y293" s="29"/>
      <c r="Z293" s="29"/>
      <c r="AA293" s="129">
        <f t="shared" si="82"/>
        <v>0</v>
      </c>
      <c r="AB293" s="129">
        <f t="shared" si="83"/>
        <v>0</v>
      </c>
      <c r="AC293" s="129">
        <f t="shared" si="84"/>
        <v>0</v>
      </c>
      <c r="AD293" s="129">
        <f t="shared" si="85"/>
        <v>0</v>
      </c>
      <c r="AE293" s="189"/>
      <c r="AF293" s="189"/>
      <c r="AG293" s="135">
        <f t="shared" si="91"/>
        <v>0</v>
      </c>
      <c r="AH293" s="129"/>
      <c r="AI293" s="135">
        <f t="shared" si="92"/>
        <v>0</v>
      </c>
      <c r="AJ293" s="130">
        <f t="shared" si="86"/>
        <v>0</v>
      </c>
      <c r="AK293" s="130" t="str">
        <f t="shared" si="87"/>
        <v/>
      </c>
      <c r="AL293" s="130" t="str">
        <f t="shared" si="93"/>
        <v/>
      </c>
      <c r="AM293" s="119"/>
      <c r="AN293" s="119"/>
      <c r="AO293" s="94" t="str">
        <f t="shared" si="96"/>
        <v/>
      </c>
      <c r="AP293" s="132"/>
      <c r="AQ293" s="133" t="str">
        <f t="shared" si="95"/>
        <v/>
      </c>
      <c r="AR293" s="249"/>
      <c r="AT293" s="248" t="s">
        <v>54</v>
      </c>
      <c r="AU293" s="136" t="str">
        <f t="shared" si="94"/>
        <v/>
      </c>
      <c r="AV293" s="119"/>
      <c r="AW293" s="119"/>
      <c r="AX293" s="119"/>
    </row>
    <row r="294" spans="3:50" ht="25.5" customHeight="1" x14ac:dyDescent="0.55000000000000004">
      <c r="C294" s="182">
        <v>288</v>
      </c>
      <c r="D294" s="365"/>
      <c r="E294" s="366"/>
      <c r="F294" s="364"/>
      <c r="G294" s="371"/>
      <c r="H294" s="370"/>
      <c r="I294" s="114">
        <f t="shared" si="78"/>
        <v>0</v>
      </c>
      <c r="J294" s="114"/>
      <c r="K294" s="172" t="str">
        <f t="shared" si="79"/>
        <v/>
      </c>
      <c r="L294" s="173" t="str">
        <f t="shared" si="80"/>
        <v/>
      </c>
      <c r="M294" s="248" t="s">
        <v>53</v>
      </c>
      <c r="O294" s="174" t="str">
        <f t="shared" si="81"/>
        <v/>
      </c>
      <c r="P294" s="174" t="str">
        <f t="shared" si="88"/>
        <v/>
      </c>
      <c r="Q294" s="171" t="str">
        <f t="shared" si="89"/>
        <v/>
      </c>
      <c r="R294" s="248" t="s">
        <v>53</v>
      </c>
      <c r="U294" s="134" t="str">
        <f t="shared" si="90"/>
        <v/>
      </c>
      <c r="V294" s="248" t="s">
        <v>53</v>
      </c>
      <c r="W294" s="29"/>
      <c r="X294" s="29"/>
      <c r="Y294" s="29"/>
      <c r="Z294" s="29"/>
      <c r="AA294" s="129">
        <f t="shared" si="82"/>
        <v>0</v>
      </c>
      <c r="AB294" s="129">
        <f t="shared" si="83"/>
        <v>0</v>
      </c>
      <c r="AC294" s="129">
        <f t="shared" si="84"/>
        <v>0</v>
      </c>
      <c r="AD294" s="129">
        <f t="shared" si="85"/>
        <v>0</v>
      </c>
      <c r="AE294" s="189"/>
      <c r="AF294" s="189"/>
      <c r="AG294" s="135">
        <f t="shared" si="91"/>
        <v>0</v>
      </c>
      <c r="AH294" s="129"/>
      <c r="AI294" s="135">
        <f t="shared" si="92"/>
        <v>0</v>
      </c>
      <c r="AJ294" s="130">
        <f t="shared" si="86"/>
        <v>0</v>
      </c>
      <c r="AK294" s="130" t="str">
        <f t="shared" si="87"/>
        <v/>
      </c>
      <c r="AL294" s="130" t="str">
        <f t="shared" si="93"/>
        <v/>
      </c>
      <c r="AM294" s="119"/>
      <c r="AN294" s="119"/>
      <c r="AO294" s="94" t="str">
        <f t="shared" si="96"/>
        <v/>
      </c>
      <c r="AP294" s="132"/>
      <c r="AQ294" s="133" t="str">
        <f t="shared" si="95"/>
        <v/>
      </c>
      <c r="AR294" s="249"/>
      <c r="AT294" s="248" t="s">
        <v>54</v>
      </c>
      <c r="AU294" s="136" t="str">
        <f t="shared" si="94"/>
        <v/>
      </c>
      <c r="AV294" s="119"/>
      <c r="AW294" s="119"/>
      <c r="AX294" s="119"/>
    </row>
    <row r="295" spans="3:50" ht="25.5" customHeight="1" x14ac:dyDescent="0.55000000000000004">
      <c r="C295" s="182">
        <v>289</v>
      </c>
      <c r="D295" s="365"/>
      <c r="E295" s="366"/>
      <c r="F295" s="364"/>
      <c r="G295" s="371"/>
      <c r="H295" s="370"/>
      <c r="I295" s="114">
        <f t="shared" si="78"/>
        <v>0</v>
      </c>
      <c r="J295" s="114"/>
      <c r="K295" s="172" t="str">
        <f t="shared" si="79"/>
        <v/>
      </c>
      <c r="L295" s="173" t="str">
        <f t="shared" si="80"/>
        <v/>
      </c>
      <c r="M295" s="248" t="s">
        <v>53</v>
      </c>
      <c r="O295" s="174" t="str">
        <f t="shared" si="81"/>
        <v/>
      </c>
      <c r="P295" s="174" t="str">
        <f t="shared" si="88"/>
        <v/>
      </c>
      <c r="Q295" s="171" t="str">
        <f t="shared" si="89"/>
        <v/>
      </c>
      <c r="R295" s="248" t="s">
        <v>53</v>
      </c>
      <c r="U295" s="134" t="str">
        <f t="shared" si="90"/>
        <v/>
      </c>
      <c r="V295" s="248" t="s">
        <v>53</v>
      </c>
      <c r="W295" s="29"/>
      <c r="X295" s="29"/>
      <c r="Y295" s="29"/>
      <c r="Z295" s="29"/>
      <c r="AA295" s="129">
        <f t="shared" si="82"/>
        <v>0</v>
      </c>
      <c r="AB295" s="129">
        <f t="shared" si="83"/>
        <v>0</v>
      </c>
      <c r="AC295" s="129">
        <f t="shared" si="84"/>
        <v>0</v>
      </c>
      <c r="AD295" s="129">
        <f t="shared" si="85"/>
        <v>0</v>
      </c>
      <c r="AE295" s="189"/>
      <c r="AF295" s="189"/>
      <c r="AG295" s="135">
        <f t="shared" si="91"/>
        <v>0</v>
      </c>
      <c r="AH295" s="129"/>
      <c r="AI295" s="135">
        <f t="shared" si="92"/>
        <v>0</v>
      </c>
      <c r="AJ295" s="130">
        <f t="shared" si="86"/>
        <v>0</v>
      </c>
      <c r="AK295" s="130" t="str">
        <f t="shared" si="87"/>
        <v/>
      </c>
      <c r="AL295" s="130" t="str">
        <f t="shared" si="93"/>
        <v/>
      </c>
      <c r="AM295" s="119"/>
      <c r="AN295" s="119"/>
      <c r="AO295" s="94" t="str">
        <f t="shared" si="96"/>
        <v/>
      </c>
      <c r="AP295" s="132"/>
      <c r="AQ295" s="133" t="str">
        <f t="shared" si="95"/>
        <v/>
      </c>
      <c r="AR295" s="249"/>
      <c r="AT295" s="248" t="s">
        <v>54</v>
      </c>
      <c r="AU295" s="136" t="str">
        <f t="shared" si="94"/>
        <v/>
      </c>
      <c r="AV295" s="119"/>
      <c r="AW295" s="119"/>
      <c r="AX295" s="119"/>
    </row>
    <row r="296" spans="3:50" ht="25.5" customHeight="1" x14ac:dyDescent="0.55000000000000004">
      <c r="C296" s="182">
        <v>290</v>
      </c>
      <c r="D296" s="365"/>
      <c r="E296" s="366"/>
      <c r="F296" s="364"/>
      <c r="G296" s="371"/>
      <c r="H296" s="370"/>
      <c r="I296" s="114">
        <f t="shared" si="78"/>
        <v>0</v>
      </c>
      <c r="J296" s="114"/>
      <c r="K296" s="172" t="str">
        <f t="shared" si="79"/>
        <v/>
      </c>
      <c r="L296" s="173" t="str">
        <f t="shared" si="80"/>
        <v/>
      </c>
      <c r="M296" s="248" t="s">
        <v>53</v>
      </c>
      <c r="O296" s="174" t="str">
        <f t="shared" si="81"/>
        <v/>
      </c>
      <c r="P296" s="174" t="str">
        <f t="shared" si="88"/>
        <v/>
      </c>
      <c r="Q296" s="171" t="str">
        <f t="shared" si="89"/>
        <v/>
      </c>
      <c r="R296" s="248" t="s">
        <v>53</v>
      </c>
      <c r="U296" s="134" t="str">
        <f t="shared" si="90"/>
        <v/>
      </c>
      <c r="V296" s="248" t="s">
        <v>53</v>
      </c>
      <c r="W296" s="29"/>
      <c r="X296" s="29"/>
      <c r="Y296" s="29"/>
      <c r="Z296" s="29"/>
      <c r="AA296" s="129">
        <f t="shared" si="82"/>
        <v>0</v>
      </c>
      <c r="AB296" s="129">
        <f t="shared" si="83"/>
        <v>0</v>
      </c>
      <c r="AC296" s="129">
        <f t="shared" si="84"/>
        <v>0</v>
      </c>
      <c r="AD296" s="129">
        <f t="shared" si="85"/>
        <v>0</v>
      </c>
      <c r="AE296" s="189"/>
      <c r="AF296" s="189"/>
      <c r="AG296" s="135">
        <f t="shared" si="91"/>
        <v>0</v>
      </c>
      <c r="AH296" s="129"/>
      <c r="AI296" s="135">
        <f t="shared" si="92"/>
        <v>0</v>
      </c>
      <c r="AJ296" s="130">
        <f t="shared" si="86"/>
        <v>0</v>
      </c>
      <c r="AK296" s="130" t="str">
        <f t="shared" si="87"/>
        <v/>
      </c>
      <c r="AL296" s="130" t="str">
        <f t="shared" si="93"/>
        <v/>
      </c>
      <c r="AM296" s="119"/>
      <c r="AN296" s="119"/>
      <c r="AO296" s="94" t="str">
        <f t="shared" si="96"/>
        <v/>
      </c>
      <c r="AP296" s="132"/>
      <c r="AQ296" s="133" t="str">
        <f t="shared" si="95"/>
        <v/>
      </c>
      <c r="AR296" s="249"/>
      <c r="AT296" s="248" t="s">
        <v>54</v>
      </c>
      <c r="AU296" s="136" t="str">
        <f t="shared" si="94"/>
        <v/>
      </c>
      <c r="AV296" s="119"/>
      <c r="AW296" s="119"/>
      <c r="AX296" s="119"/>
    </row>
    <row r="297" spans="3:50" ht="25.5" customHeight="1" x14ac:dyDescent="0.55000000000000004">
      <c r="C297" s="182">
        <v>291</v>
      </c>
      <c r="D297" s="365"/>
      <c r="E297" s="366"/>
      <c r="F297" s="364"/>
      <c r="G297" s="371"/>
      <c r="H297" s="370"/>
      <c r="I297" s="114">
        <f t="shared" si="78"/>
        <v>0</v>
      </c>
      <c r="J297" s="114"/>
      <c r="K297" s="172" t="str">
        <f t="shared" si="79"/>
        <v/>
      </c>
      <c r="L297" s="173" t="str">
        <f t="shared" si="80"/>
        <v/>
      </c>
      <c r="M297" s="248" t="s">
        <v>53</v>
      </c>
      <c r="O297" s="174" t="str">
        <f t="shared" si="81"/>
        <v/>
      </c>
      <c r="P297" s="174" t="str">
        <f t="shared" si="88"/>
        <v/>
      </c>
      <c r="Q297" s="171" t="str">
        <f t="shared" si="89"/>
        <v/>
      </c>
      <c r="R297" s="248" t="s">
        <v>53</v>
      </c>
      <c r="U297" s="134" t="str">
        <f t="shared" si="90"/>
        <v/>
      </c>
      <c r="V297" s="248" t="s">
        <v>53</v>
      </c>
      <c r="W297" s="29"/>
      <c r="X297" s="29"/>
      <c r="Y297" s="29"/>
      <c r="Z297" s="29"/>
      <c r="AA297" s="129">
        <f t="shared" si="82"/>
        <v>0</v>
      </c>
      <c r="AB297" s="129">
        <f t="shared" si="83"/>
        <v>0</v>
      </c>
      <c r="AC297" s="129">
        <f t="shared" si="84"/>
        <v>0</v>
      </c>
      <c r="AD297" s="129">
        <f t="shared" si="85"/>
        <v>0</v>
      </c>
      <c r="AE297" s="189"/>
      <c r="AF297" s="189"/>
      <c r="AG297" s="135">
        <f t="shared" si="91"/>
        <v>0</v>
      </c>
      <c r="AH297" s="129"/>
      <c r="AI297" s="135">
        <f t="shared" si="92"/>
        <v>0</v>
      </c>
      <c r="AJ297" s="130">
        <f t="shared" si="86"/>
        <v>0</v>
      </c>
      <c r="AK297" s="130" t="str">
        <f t="shared" si="87"/>
        <v/>
      </c>
      <c r="AL297" s="130" t="str">
        <f t="shared" si="93"/>
        <v/>
      </c>
      <c r="AM297" s="119"/>
      <c r="AN297" s="119"/>
      <c r="AO297" s="94" t="str">
        <f t="shared" si="96"/>
        <v/>
      </c>
      <c r="AP297" s="132"/>
      <c r="AQ297" s="133" t="str">
        <f t="shared" si="95"/>
        <v/>
      </c>
      <c r="AR297" s="249"/>
      <c r="AT297" s="248" t="s">
        <v>54</v>
      </c>
      <c r="AU297" s="136" t="str">
        <f t="shared" si="94"/>
        <v/>
      </c>
      <c r="AV297" s="119"/>
      <c r="AW297" s="119"/>
      <c r="AX297" s="119"/>
    </row>
    <row r="298" spans="3:50" ht="25.5" customHeight="1" x14ac:dyDescent="0.55000000000000004">
      <c r="C298" s="182">
        <v>292</v>
      </c>
      <c r="D298" s="365"/>
      <c r="E298" s="366"/>
      <c r="F298" s="364"/>
      <c r="G298" s="371"/>
      <c r="H298" s="370"/>
      <c r="I298" s="114">
        <f t="shared" si="78"/>
        <v>0</v>
      </c>
      <c r="J298" s="114"/>
      <c r="K298" s="172" t="str">
        <f t="shared" si="79"/>
        <v/>
      </c>
      <c r="L298" s="173" t="str">
        <f t="shared" si="80"/>
        <v/>
      </c>
      <c r="M298" s="248" t="s">
        <v>53</v>
      </c>
      <c r="O298" s="174" t="str">
        <f t="shared" si="81"/>
        <v/>
      </c>
      <c r="P298" s="174" t="str">
        <f t="shared" si="88"/>
        <v/>
      </c>
      <c r="Q298" s="171" t="str">
        <f t="shared" si="89"/>
        <v/>
      </c>
      <c r="R298" s="248" t="s">
        <v>53</v>
      </c>
      <c r="U298" s="134" t="str">
        <f t="shared" si="90"/>
        <v/>
      </c>
      <c r="V298" s="248" t="s">
        <v>53</v>
      </c>
      <c r="W298" s="29"/>
      <c r="X298" s="29"/>
      <c r="Y298" s="29"/>
      <c r="Z298" s="29"/>
      <c r="AA298" s="129">
        <f t="shared" si="82"/>
        <v>0</v>
      </c>
      <c r="AB298" s="129">
        <f t="shared" si="83"/>
        <v>0</v>
      </c>
      <c r="AC298" s="129">
        <f t="shared" si="84"/>
        <v>0</v>
      </c>
      <c r="AD298" s="129">
        <f t="shared" si="85"/>
        <v>0</v>
      </c>
      <c r="AE298" s="189"/>
      <c r="AF298" s="189"/>
      <c r="AG298" s="135">
        <f t="shared" si="91"/>
        <v>0</v>
      </c>
      <c r="AH298" s="129"/>
      <c r="AI298" s="135">
        <f t="shared" si="92"/>
        <v>0</v>
      </c>
      <c r="AJ298" s="130">
        <f t="shared" si="86"/>
        <v>0</v>
      </c>
      <c r="AK298" s="130" t="str">
        <f t="shared" si="87"/>
        <v/>
      </c>
      <c r="AL298" s="130" t="str">
        <f t="shared" si="93"/>
        <v/>
      </c>
      <c r="AM298" s="119"/>
      <c r="AN298" s="119"/>
      <c r="AO298" s="94" t="str">
        <f t="shared" si="96"/>
        <v/>
      </c>
      <c r="AP298" s="132"/>
      <c r="AQ298" s="133" t="str">
        <f t="shared" si="95"/>
        <v/>
      </c>
      <c r="AR298" s="249"/>
      <c r="AT298" s="248" t="s">
        <v>54</v>
      </c>
      <c r="AU298" s="136" t="str">
        <f t="shared" si="94"/>
        <v/>
      </c>
      <c r="AV298" s="119"/>
      <c r="AW298" s="119"/>
      <c r="AX298" s="119"/>
    </row>
    <row r="299" spans="3:50" ht="25.5" customHeight="1" x14ac:dyDescent="0.55000000000000004">
      <c r="C299" s="182">
        <v>293</v>
      </c>
      <c r="D299" s="365"/>
      <c r="E299" s="366"/>
      <c r="F299" s="364"/>
      <c r="G299" s="371"/>
      <c r="H299" s="370"/>
      <c r="I299" s="114">
        <f t="shared" si="78"/>
        <v>0</v>
      </c>
      <c r="J299" s="114"/>
      <c r="K299" s="172" t="str">
        <f t="shared" si="79"/>
        <v/>
      </c>
      <c r="L299" s="173" t="str">
        <f t="shared" si="80"/>
        <v/>
      </c>
      <c r="M299" s="248" t="s">
        <v>53</v>
      </c>
      <c r="O299" s="174" t="str">
        <f t="shared" si="81"/>
        <v/>
      </c>
      <c r="P299" s="174" t="str">
        <f t="shared" si="88"/>
        <v/>
      </c>
      <c r="Q299" s="171" t="str">
        <f t="shared" si="89"/>
        <v/>
      </c>
      <c r="R299" s="248" t="s">
        <v>53</v>
      </c>
      <c r="U299" s="134" t="str">
        <f t="shared" si="90"/>
        <v/>
      </c>
      <c r="V299" s="248" t="s">
        <v>53</v>
      </c>
      <c r="W299" s="29"/>
      <c r="X299" s="29"/>
      <c r="Y299" s="29"/>
      <c r="Z299" s="29"/>
      <c r="AA299" s="129">
        <f t="shared" si="82"/>
        <v>0</v>
      </c>
      <c r="AB299" s="129">
        <f t="shared" si="83"/>
        <v>0</v>
      </c>
      <c r="AC299" s="129">
        <f t="shared" si="84"/>
        <v>0</v>
      </c>
      <c r="AD299" s="129">
        <f t="shared" si="85"/>
        <v>0</v>
      </c>
      <c r="AE299" s="189"/>
      <c r="AF299" s="189"/>
      <c r="AG299" s="135">
        <f t="shared" si="91"/>
        <v>0</v>
      </c>
      <c r="AH299" s="129"/>
      <c r="AI299" s="135">
        <f t="shared" si="92"/>
        <v>0</v>
      </c>
      <c r="AJ299" s="130">
        <f t="shared" si="86"/>
        <v>0</v>
      </c>
      <c r="AK299" s="130" t="str">
        <f t="shared" si="87"/>
        <v/>
      </c>
      <c r="AL299" s="130" t="str">
        <f t="shared" si="93"/>
        <v/>
      </c>
      <c r="AM299" s="119"/>
      <c r="AN299" s="119"/>
      <c r="AO299" s="94" t="str">
        <f t="shared" si="96"/>
        <v/>
      </c>
      <c r="AP299" s="132"/>
      <c r="AQ299" s="133" t="str">
        <f t="shared" si="95"/>
        <v/>
      </c>
      <c r="AR299" s="249"/>
      <c r="AT299" s="248" t="s">
        <v>54</v>
      </c>
      <c r="AU299" s="136" t="str">
        <f t="shared" si="94"/>
        <v/>
      </c>
      <c r="AV299" s="119"/>
      <c r="AW299" s="119"/>
      <c r="AX299" s="119"/>
    </row>
    <row r="300" spans="3:50" ht="25.5" customHeight="1" x14ac:dyDescent="0.55000000000000004">
      <c r="C300" s="182">
        <v>294</v>
      </c>
      <c r="D300" s="365"/>
      <c r="E300" s="366"/>
      <c r="F300" s="364"/>
      <c r="G300" s="371"/>
      <c r="H300" s="370"/>
      <c r="I300" s="114">
        <f t="shared" si="78"/>
        <v>0</v>
      </c>
      <c r="J300" s="114"/>
      <c r="K300" s="172" t="str">
        <f t="shared" si="79"/>
        <v/>
      </c>
      <c r="L300" s="173" t="str">
        <f t="shared" si="80"/>
        <v/>
      </c>
      <c r="M300" s="248" t="s">
        <v>53</v>
      </c>
      <c r="O300" s="174" t="str">
        <f t="shared" si="81"/>
        <v/>
      </c>
      <c r="P300" s="174" t="str">
        <f t="shared" si="88"/>
        <v/>
      </c>
      <c r="Q300" s="171" t="str">
        <f t="shared" si="89"/>
        <v/>
      </c>
      <c r="R300" s="248" t="s">
        <v>53</v>
      </c>
      <c r="U300" s="134" t="str">
        <f t="shared" si="90"/>
        <v/>
      </c>
      <c r="V300" s="248" t="s">
        <v>53</v>
      </c>
      <c r="W300" s="29"/>
      <c r="X300" s="29"/>
      <c r="Y300" s="29"/>
      <c r="Z300" s="29"/>
      <c r="AA300" s="129">
        <f t="shared" si="82"/>
        <v>0</v>
      </c>
      <c r="AB300" s="129">
        <f t="shared" si="83"/>
        <v>0</v>
      </c>
      <c r="AC300" s="129">
        <f t="shared" si="84"/>
        <v>0</v>
      </c>
      <c r="AD300" s="129">
        <f t="shared" si="85"/>
        <v>0</v>
      </c>
      <c r="AE300" s="189"/>
      <c r="AF300" s="189"/>
      <c r="AG300" s="135">
        <f t="shared" si="91"/>
        <v>0</v>
      </c>
      <c r="AH300" s="129"/>
      <c r="AI300" s="135">
        <f t="shared" si="92"/>
        <v>0</v>
      </c>
      <c r="AJ300" s="130">
        <f t="shared" si="86"/>
        <v>0</v>
      </c>
      <c r="AK300" s="130" t="str">
        <f t="shared" si="87"/>
        <v/>
      </c>
      <c r="AL300" s="130" t="str">
        <f t="shared" si="93"/>
        <v/>
      </c>
      <c r="AM300" s="119"/>
      <c r="AN300" s="119"/>
      <c r="AO300" s="94" t="str">
        <f t="shared" si="96"/>
        <v/>
      </c>
      <c r="AP300" s="132"/>
      <c r="AQ300" s="133" t="str">
        <f t="shared" si="95"/>
        <v/>
      </c>
      <c r="AR300" s="249"/>
      <c r="AT300" s="248" t="s">
        <v>54</v>
      </c>
      <c r="AU300" s="136" t="str">
        <f t="shared" si="94"/>
        <v/>
      </c>
      <c r="AV300" s="119"/>
      <c r="AW300" s="119"/>
      <c r="AX300" s="119"/>
    </row>
    <row r="301" spans="3:50" ht="25.5" customHeight="1" x14ac:dyDescent="0.55000000000000004">
      <c r="C301" s="182">
        <v>295</v>
      </c>
      <c r="D301" s="365"/>
      <c r="E301" s="366"/>
      <c r="F301" s="364"/>
      <c r="G301" s="371"/>
      <c r="H301" s="370"/>
      <c r="I301" s="114">
        <f t="shared" si="78"/>
        <v>0</v>
      </c>
      <c r="J301" s="114"/>
      <c r="K301" s="172" t="str">
        <f t="shared" si="79"/>
        <v/>
      </c>
      <c r="L301" s="173" t="str">
        <f t="shared" si="80"/>
        <v/>
      </c>
      <c r="M301" s="248" t="s">
        <v>53</v>
      </c>
      <c r="O301" s="174" t="str">
        <f t="shared" si="81"/>
        <v/>
      </c>
      <c r="P301" s="174" t="str">
        <f t="shared" si="88"/>
        <v/>
      </c>
      <c r="Q301" s="171" t="str">
        <f t="shared" si="89"/>
        <v/>
      </c>
      <c r="R301" s="248" t="s">
        <v>53</v>
      </c>
      <c r="U301" s="134" t="str">
        <f t="shared" si="90"/>
        <v/>
      </c>
      <c r="V301" s="248" t="s">
        <v>53</v>
      </c>
      <c r="W301" s="29"/>
      <c r="X301" s="29"/>
      <c r="Y301" s="29"/>
      <c r="Z301" s="29"/>
      <c r="AA301" s="129">
        <f t="shared" si="82"/>
        <v>0</v>
      </c>
      <c r="AB301" s="129">
        <f t="shared" si="83"/>
        <v>0</v>
      </c>
      <c r="AC301" s="129">
        <f t="shared" si="84"/>
        <v>0</v>
      </c>
      <c r="AD301" s="129">
        <f t="shared" si="85"/>
        <v>0</v>
      </c>
      <c r="AE301" s="189"/>
      <c r="AF301" s="189"/>
      <c r="AG301" s="135">
        <f t="shared" si="91"/>
        <v>0</v>
      </c>
      <c r="AH301" s="129"/>
      <c r="AI301" s="135">
        <f t="shared" si="92"/>
        <v>0</v>
      </c>
      <c r="AJ301" s="130">
        <f t="shared" si="86"/>
        <v>0</v>
      </c>
      <c r="AK301" s="130" t="str">
        <f t="shared" si="87"/>
        <v/>
      </c>
      <c r="AL301" s="130" t="str">
        <f t="shared" si="93"/>
        <v/>
      </c>
      <c r="AM301" s="119"/>
      <c r="AN301" s="119"/>
      <c r="AO301" s="94" t="str">
        <f t="shared" si="96"/>
        <v/>
      </c>
      <c r="AP301" s="132"/>
      <c r="AQ301" s="133" t="str">
        <f t="shared" si="95"/>
        <v/>
      </c>
      <c r="AR301" s="249"/>
      <c r="AT301" s="248" t="s">
        <v>54</v>
      </c>
      <c r="AU301" s="136" t="str">
        <f t="shared" si="94"/>
        <v/>
      </c>
      <c r="AV301" s="119"/>
      <c r="AW301" s="119"/>
      <c r="AX301" s="119"/>
    </row>
    <row r="302" spans="3:50" ht="25.5" customHeight="1" x14ac:dyDescent="0.55000000000000004">
      <c r="C302" s="182">
        <v>296</v>
      </c>
      <c r="D302" s="365"/>
      <c r="E302" s="366"/>
      <c r="F302" s="364"/>
      <c r="G302" s="371"/>
      <c r="H302" s="370"/>
      <c r="I302" s="114">
        <f t="shared" si="78"/>
        <v>0</v>
      </c>
      <c r="J302" s="114"/>
      <c r="K302" s="172" t="str">
        <f t="shared" si="79"/>
        <v/>
      </c>
      <c r="L302" s="173" t="str">
        <f t="shared" si="80"/>
        <v/>
      </c>
      <c r="M302" s="248" t="s">
        <v>53</v>
      </c>
      <c r="O302" s="174" t="str">
        <f t="shared" si="81"/>
        <v/>
      </c>
      <c r="P302" s="174" t="str">
        <f t="shared" si="88"/>
        <v/>
      </c>
      <c r="Q302" s="171" t="str">
        <f t="shared" si="89"/>
        <v/>
      </c>
      <c r="R302" s="248" t="s">
        <v>53</v>
      </c>
      <c r="U302" s="134" t="str">
        <f t="shared" si="90"/>
        <v/>
      </c>
      <c r="V302" s="248" t="s">
        <v>53</v>
      </c>
      <c r="W302" s="29"/>
      <c r="X302" s="29"/>
      <c r="Y302" s="29"/>
      <c r="Z302" s="29"/>
      <c r="AA302" s="129">
        <f t="shared" si="82"/>
        <v>0</v>
      </c>
      <c r="AB302" s="129">
        <f t="shared" si="83"/>
        <v>0</v>
      </c>
      <c r="AC302" s="129">
        <f t="shared" si="84"/>
        <v>0</v>
      </c>
      <c r="AD302" s="129">
        <f t="shared" si="85"/>
        <v>0</v>
      </c>
      <c r="AE302" s="189"/>
      <c r="AF302" s="189"/>
      <c r="AG302" s="135">
        <f t="shared" si="91"/>
        <v>0</v>
      </c>
      <c r="AH302" s="129"/>
      <c r="AI302" s="135">
        <f t="shared" si="92"/>
        <v>0</v>
      </c>
      <c r="AJ302" s="130">
        <f t="shared" si="86"/>
        <v>0</v>
      </c>
      <c r="AK302" s="130" t="str">
        <f t="shared" si="87"/>
        <v/>
      </c>
      <c r="AL302" s="130" t="str">
        <f t="shared" si="93"/>
        <v/>
      </c>
      <c r="AM302" s="119"/>
      <c r="AN302" s="119"/>
      <c r="AO302" s="94" t="str">
        <f t="shared" si="96"/>
        <v/>
      </c>
      <c r="AP302" s="132"/>
      <c r="AQ302" s="133" t="str">
        <f t="shared" si="95"/>
        <v/>
      </c>
      <c r="AR302" s="249"/>
      <c r="AT302" s="248" t="s">
        <v>54</v>
      </c>
      <c r="AU302" s="136" t="str">
        <f t="shared" si="94"/>
        <v/>
      </c>
      <c r="AV302" s="119"/>
      <c r="AW302" s="119"/>
      <c r="AX302" s="119"/>
    </row>
    <row r="303" spans="3:50" ht="25.5" customHeight="1" x14ac:dyDescent="0.55000000000000004">
      <c r="C303" s="182">
        <v>297</v>
      </c>
      <c r="D303" s="365"/>
      <c r="E303" s="366"/>
      <c r="F303" s="364"/>
      <c r="G303" s="371"/>
      <c r="H303" s="370"/>
      <c r="I303" s="114">
        <f t="shared" si="78"/>
        <v>0</v>
      </c>
      <c r="J303" s="114"/>
      <c r="K303" s="172" t="str">
        <f t="shared" si="79"/>
        <v/>
      </c>
      <c r="L303" s="173" t="str">
        <f t="shared" si="80"/>
        <v/>
      </c>
      <c r="M303" s="248" t="s">
        <v>53</v>
      </c>
      <c r="O303" s="174" t="str">
        <f t="shared" si="81"/>
        <v/>
      </c>
      <c r="P303" s="174" t="str">
        <f t="shared" si="88"/>
        <v/>
      </c>
      <c r="Q303" s="171" t="str">
        <f t="shared" si="89"/>
        <v/>
      </c>
      <c r="R303" s="248" t="s">
        <v>53</v>
      </c>
      <c r="U303" s="134" t="str">
        <f t="shared" si="90"/>
        <v/>
      </c>
      <c r="V303" s="248" t="s">
        <v>53</v>
      </c>
      <c r="W303" s="29"/>
      <c r="X303" s="29"/>
      <c r="Y303" s="29"/>
      <c r="Z303" s="29"/>
      <c r="AA303" s="129">
        <f t="shared" si="82"/>
        <v>0</v>
      </c>
      <c r="AB303" s="129">
        <f t="shared" si="83"/>
        <v>0</v>
      </c>
      <c r="AC303" s="129">
        <f t="shared" si="84"/>
        <v>0</v>
      </c>
      <c r="AD303" s="129">
        <f t="shared" si="85"/>
        <v>0</v>
      </c>
      <c r="AE303" s="189"/>
      <c r="AF303" s="189"/>
      <c r="AG303" s="135">
        <f t="shared" si="91"/>
        <v>0</v>
      </c>
      <c r="AH303" s="129"/>
      <c r="AI303" s="135">
        <f t="shared" si="92"/>
        <v>0</v>
      </c>
      <c r="AJ303" s="130">
        <f t="shared" si="86"/>
        <v>0</v>
      </c>
      <c r="AK303" s="130" t="str">
        <f t="shared" si="87"/>
        <v/>
      </c>
      <c r="AL303" s="130" t="str">
        <f t="shared" si="93"/>
        <v/>
      </c>
      <c r="AM303" s="119"/>
      <c r="AN303" s="119"/>
      <c r="AO303" s="94" t="str">
        <f t="shared" si="96"/>
        <v/>
      </c>
      <c r="AP303" s="132"/>
      <c r="AQ303" s="133" t="str">
        <f t="shared" si="95"/>
        <v/>
      </c>
      <c r="AR303" s="249"/>
      <c r="AT303" s="248" t="s">
        <v>54</v>
      </c>
      <c r="AU303" s="136" t="str">
        <f t="shared" si="94"/>
        <v/>
      </c>
      <c r="AV303" s="119"/>
      <c r="AW303" s="119"/>
      <c r="AX303" s="119"/>
    </row>
    <row r="304" spans="3:50" ht="25.5" customHeight="1" x14ac:dyDescent="0.55000000000000004">
      <c r="C304" s="182">
        <v>298</v>
      </c>
      <c r="D304" s="365"/>
      <c r="E304" s="366"/>
      <c r="F304" s="364"/>
      <c r="G304" s="371"/>
      <c r="H304" s="370"/>
      <c r="I304" s="114">
        <f t="shared" si="78"/>
        <v>0</v>
      </c>
      <c r="J304" s="114"/>
      <c r="K304" s="172" t="str">
        <f t="shared" si="79"/>
        <v/>
      </c>
      <c r="L304" s="173" t="str">
        <f t="shared" si="80"/>
        <v/>
      </c>
      <c r="M304" s="248" t="s">
        <v>53</v>
      </c>
      <c r="O304" s="174" t="str">
        <f t="shared" si="81"/>
        <v/>
      </c>
      <c r="P304" s="174" t="str">
        <f t="shared" si="88"/>
        <v/>
      </c>
      <c r="Q304" s="171" t="str">
        <f t="shared" si="89"/>
        <v/>
      </c>
      <c r="R304" s="248" t="s">
        <v>53</v>
      </c>
      <c r="U304" s="134" t="str">
        <f t="shared" si="90"/>
        <v/>
      </c>
      <c r="V304" s="248" t="s">
        <v>53</v>
      </c>
      <c r="W304" s="29"/>
      <c r="X304" s="29"/>
      <c r="Y304" s="29"/>
      <c r="Z304" s="29"/>
      <c r="AA304" s="129">
        <f t="shared" si="82"/>
        <v>0</v>
      </c>
      <c r="AB304" s="129">
        <f t="shared" si="83"/>
        <v>0</v>
      </c>
      <c r="AC304" s="129">
        <f t="shared" si="84"/>
        <v>0</v>
      </c>
      <c r="AD304" s="129">
        <f t="shared" si="85"/>
        <v>0</v>
      </c>
      <c r="AE304" s="189"/>
      <c r="AF304" s="189"/>
      <c r="AG304" s="135">
        <f t="shared" si="91"/>
        <v>0</v>
      </c>
      <c r="AH304" s="129"/>
      <c r="AI304" s="135">
        <f t="shared" si="92"/>
        <v>0</v>
      </c>
      <c r="AJ304" s="130">
        <f t="shared" si="86"/>
        <v>0</v>
      </c>
      <c r="AK304" s="130" t="str">
        <f t="shared" si="87"/>
        <v/>
      </c>
      <c r="AL304" s="130" t="str">
        <f t="shared" si="93"/>
        <v/>
      </c>
      <c r="AM304" s="119"/>
      <c r="AN304" s="119"/>
      <c r="AO304" s="94" t="str">
        <f t="shared" si="96"/>
        <v/>
      </c>
      <c r="AP304" s="132"/>
      <c r="AQ304" s="133" t="str">
        <f t="shared" si="95"/>
        <v/>
      </c>
      <c r="AR304" s="249"/>
      <c r="AT304" s="248" t="s">
        <v>54</v>
      </c>
      <c r="AU304" s="136" t="str">
        <f t="shared" si="94"/>
        <v/>
      </c>
      <c r="AV304" s="119"/>
      <c r="AW304" s="119"/>
      <c r="AX304" s="119"/>
    </row>
    <row r="305" spans="3:50" ht="25.5" customHeight="1" x14ac:dyDescent="0.55000000000000004">
      <c r="C305" s="182">
        <v>299</v>
      </c>
      <c r="D305" s="365"/>
      <c r="E305" s="366"/>
      <c r="F305" s="364"/>
      <c r="G305" s="371"/>
      <c r="H305" s="370"/>
      <c r="I305" s="114">
        <f t="shared" si="78"/>
        <v>0</v>
      </c>
      <c r="J305" s="114"/>
      <c r="K305" s="172" t="str">
        <f t="shared" si="79"/>
        <v/>
      </c>
      <c r="L305" s="173" t="str">
        <f t="shared" si="80"/>
        <v/>
      </c>
      <c r="M305" s="248" t="s">
        <v>53</v>
      </c>
      <c r="O305" s="174" t="str">
        <f t="shared" si="81"/>
        <v/>
      </c>
      <c r="P305" s="174" t="str">
        <f t="shared" si="88"/>
        <v/>
      </c>
      <c r="Q305" s="171" t="str">
        <f t="shared" si="89"/>
        <v/>
      </c>
      <c r="R305" s="248" t="s">
        <v>53</v>
      </c>
      <c r="U305" s="134" t="str">
        <f t="shared" si="90"/>
        <v/>
      </c>
      <c r="V305" s="248" t="s">
        <v>53</v>
      </c>
      <c r="W305" s="29"/>
      <c r="X305" s="29"/>
      <c r="Y305" s="29"/>
      <c r="Z305" s="29"/>
      <c r="AA305" s="129">
        <f t="shared" si="82"/>
        <v>0</v>
      </c>
      <c r="AB305" s="129">
        <f t="shared" si="83"/>
        <v>0</v>
      </c>
      <c r="AC305" s="129">
        <f t="shared" si="84"/>
        <v>0</v>
      </c>
      <c r="AD305" s="129">
        <f t="shared" si="85"/>
        <v>0</v>
      </c>
      <c r="AE305" s="189"/>
      <c r="AF305" s="189"/>
      <c r="AG305" s="135">
        <f t="shared" si="91"/>
        <v>0</v>
      </c>
      <c r="AH305" s="129"/>
      <c r="AI305" s="135">
        <f t="shared" si="92"/>
        <v>0</v>
      </c>
      <c r="AJ305" s="130">
        <f t="shared" si="86"/>
        <v>0</v>
      </c>
      <c r="AK305" s="130" t="str">
        <f t="shared" si="87"/>
        <v/>
      </c>
      <c r="AL305" s="130" t="str">
        <f t="shared" si="93"/>
        <v/>
      </c>
      <c r="AM305" s="119"/>
      <c r="AN305" s="119"/>
      <c r="AO305" s="94" t="str">
        <f t="shared" si="96"/>
        <v/>
      </c>
      <c r="AP305" s="132"/>
      <c r="AQ305" s="133" t="str">
        <f t="shared" si="95"/>
        <v/>
      </c>
      <c r="AR305" s="249"/>
      <c r="AT305" s="248" t="s">
        <v>54</v>
      </c>
      <c r="AU305" s="136" t="str">
        <f t="shared" si="94"/>
        <v/>
      </c>
      <c r="AV305" s="119"/>
      <c r="AW305" s="119"/>
      <c r="AX305" s="119"/>
    </row>
    <row r="306" spans="3:50" ht="25.5" customHeight="1" x14ac:dyDescent="0.55000000000000004">
      <c r="C306" s="182">
        <v>300</v>
      </c>
      <c r="D306" s="365"/>
      <c r="E306" s="366"/>
      <c r="F306" s="364"/>
      <c r="G306" s="371"/>
      <c r="H306" s="370"/>
      <c r="I306" s="114">
        <f t="shared" si="78"/>
        <v>0</v>
      </c>
      <c r="J306" s="114"/>
      <c r="K306" s="172" t="str">
        <f t="shared" si="79"/>
        <v/>
      </c>
      <c r="L306" s="173" t="str">
        <f t="shared" si="80"/>
        <v/>
      </c>
      <c r="M306" s="248" t="s">
        <v>53</v>
      </c>
      <c r="O306" s="174" t="str">
        <f t="shared" si="81"/>
        <v/>
      </c>
      <c r="P306" s="174" t="str">
        <f t="shared" si="88"/>
        <v/>
      </c>
      <c r="Q306" s="171" t="str">
        <f t="shared" si="89"/>
        <v/>
      </c>
      <c r="R306" s="248" t="s">
        <v>53</v>
      </c>
      <c r="U306" s="134" t="str">
        <f t="shared" si="90"/>
        <v/>
      </c>
      <c r="V306" s="248" t="s">
        <v>53</v>
      </c>
      <c r="W306" s="29"/>
      <c r="X306" s="29"/>
      <c r="Y306" s="29"/>
      <c r="Z306" s="29"/>
      <c r="AA306" s="129">
        <f t="shared" si="82"/>
        <v>0</v>
      </c>
      <c r="AB306" s="129">
        <f t="shared" si="83"/>
        <v>0</v>
      </c>
      <c r="AC306" s="129">
        <f t="shared" si="84"/>
        <v>0</v>
      </c>
      <c r="AD306" s="129">
        <f t="shared" si="85"/>
        <v>0</v>
      </c>
      <c r="AE306" s="189"/>
      <c r="AF306" s="189"/>
      <c r="AG306" s="135">
        <f t="shared" si="91"/>
        <v>0</v>
      </c>
      <c r="AH306" s="129"/>
      <c r="AI306" s="135">
        <f t="shared" si="92"/>
        <v>0</v>
      </c>
      <c r="AJ306" s="130">
        <f t="shared" si="86"/>
        <v>0</v>
      </c>
      <c r="AK306" s="130" t="str">
        <f t="shared" si="87"/>
        <v/>
      </c>
      <c r="AL306" s="130" t="str">
        <f t="shared" si="93"/>
        <v/>
      </c>
      <c r="AM306" s="119"/>
      <c r="AN306" s="119"/>
      <c r="AO306" s="94" t="str">
        <f t="shared" si="96"/>
        <v/>
      </c>
      <c r="AP306" s="132"/>
      <c r="AQ306" s="133" t="str">
        <f t="shared" si="95"/>
        <v/>
      </c>
      <c r="AR306" s="249"/>
      <c r="AT306" s="248" t="s">
        <v>54</v>
      </c>
      <c r="AU306" s="136" t="str">
        <f t="shared" si="94"/>
        <v/>
      </c>
      <c r="AV306" s="119"/>
      <c r="AW306" s="119"/>
      <c r="AX306" s="119"/>
    </row>
    <row r="307" spans="3:50" ht="25.5" customHeight="1" x14ac:dyDescent="0.55000000000000004">
      <c r="C307" s="182">
        <v>301</v>
      </c>
      <c r="D307" s="365"/>
      <c r="E307" s="366"/>
      <c r="F307" s="364"/>
      <c r="G307" s="371"/>
      <c r="H307" s="370"/>
      <c r="I307" s="114">
        <f t="shared" si="78"/>
        <v>0</v>
      </c>
      <c r="J307" s="114"/>
      <c r="K307" s="172" t="str">
        <f t="shared" si="79"/>
        <v/>
      </c>
      <c r="L307" s="173" t="str">
        <f t="shared" si="80"/>
        <v/>
      </c>
      <c r="M307" s="248" t="s">
        <v>53</v>
      </c>
      <c r="O307" s="174" t="str">
        <f t="shared" si="81"/>
        <v/>
      </c>
      <c r="P307" s="174" t="str">
        <f t="shared" si="88"/>
        <v/>
      </c>
      <c r="Q307" s="171" t="str">
        <f t="shared" si="89"/>
        <v/>
      </c>
      <c r="R307" s="248" t="s">
        <v>53</v>
      </c>
      <c r="U307" s="134" t="str">
        <f t="shared" si="90"/>
        <v/>
      </c>
      <c r="V307" s="248" t="s">
        <v>53</v>
      </c>
      <c r="W307" s="29"/>
      <c r="X307" s="29"/>
      <c r="Y307" s="29"/>
      <c r="Z307" s="29"/>
      <c r="AA307" s="129">
        <f t="shared" si="82"/>
        <v>0</v>
      </c>
      <c r="AB307" s="129">
        <f t="shared" si="83"/>
        <v>0</v>
      </c>
      <c r="AC307" s="129">
        <f t="shared" si="84"/>
        <v>0</v>
      </c>
      <c r="AD307" s="129">
        <f t="shared" si="85"/>
        <v>0</v>
      </c>
      <c r="AE307" s="189"/>
      <c r="AF307" s="189"/>
      <c r="AG307" s="135">
        <f t="shared" si="91"/>
        <v>0</v>
      </c>
      <c r="AH307" s="129"/>
      <c r="AI307" s="135">
        <f t="shared" si="92"/>
        <v>0</v>
      </c>
      <c r="AJ307" s="130">
        <f t="shared" si="86"/>
        <v>0</v>
      </c>
      <c r="AK307" s="130" t="str">
        <f t="shared" si="87"/>
        <v/>
      </c>
      <c r="AL307" s="130" t="str">
        <f t="shared" si="93"/>
        <v/>
      </c>
      <c r="AM307" s="119"/>
      <c r="AN307" s="119"/>
      <c r="AO307" s="94" t="str">
        <f t="shared" si="96"/>
        <v/>
      </c>
      <c r="AP307" s="132"/>
      <c r="AQ307" s="133" t="str">
        <f t="shared" si="95"/>
        <v/>
      </c>
      <c r="AR307" s="249"/>
      <c r="AT307" s="248" t="s">
        <v>54</v>
      </c>
      <c r="AU307" s="136" t="str">
        <f t="shared" si="94"/>
        <v/>
      </c>
      <c r="AV307" s="119"/>
      <c r="AW307" s="119"/>
      <c r="AX307" s="119"/>
    </row>
    <row r="308" spans="3:50" ht="25.5" customHeight="1" x14ac:dyDescent="0.55000000000000004">
      <c r="C308" s="182">
        <v>302</v>
      </c>
      <c r="D308" s="365"/>
      <c r="E308" s="366"/>
      <c r="F308" s="364"/>
      <c r="G308" s="371"/>
      <c r="H308" s="370"/>
      <c r="I308" s="114">
        <f t="shared" si="78"/>
        <v>0</v>
      </c>
      <c r="J308" s="114"/>
      <c r="K308" s="172" t="str">
        <f t="shared" si="79"/>
        <v/>
      </c>
      <c r="L308" s="173" t="str">
        <f t="shared" si="80"/>
        <v/>
      </c>
      <c r="M308" s="248" t="s">
        <v>53</v>
      </c>
      <c r="O308" s="174" t="str">
        <f t="shared" si="81"/>
        <v/>
      </c>
      <c r="P308" s="174" t="str">
        <f t="shared" si="88"/>
        <v/>
      </c>
      <c r="Q308" s="171" t="str">
        <f t="shared" si="89"/>
        <v/>
      </c>
      <c r="R308" s="248" t="s">
        <v>53</v>
      </c>
      <c r="U308" s="134" t="str">
        <f t="shared" si="90"/>
        <v/>
      </c>
      <c r="V308" s="248" t="s">
        <v>53</v>
      </c>
      <c r="W308" s="29"/>
      <c r="X308" s="29"/>
      <c r="Y308" s="29"/>
      <c r="Z308" s="29"/>
      <c r="AA308" s="129">
        <f t="shared" si="82"/>
        <v>0</v>
      </c>
      <c r="AB308" s="129">
        <f t="shared" si="83"/>
        <v>0</v>
      </c>
      <c r="AC308" s="129">
        <f t="shared" si="84"/>
        <v>0</v>
      </c>
      <c r="AD308" s="129">
        <f t="shared" si="85"/>
        <v>0</v>
      </c>
      <c r="AE308" s="189"/>
      <c r="AF308" s="189"/>
      <c r="AG308" s="135">
        <f t="shared" si="91"/>
        <v>0</v>
      </c>
      <c r="AH308" s="129"/>
      <c r="AI308" s="135">
        <f t="shared" si="92"/>
        <v>0</v>
      </c>
      <c r="AJ308" s="130">
        <f t="shared" si="86"/>
        <v>0</v>
      </c>
      <c r="AK308" s="130" t="str">
        <f t="shared" si="87"/>
        <v/>
      </c>
      <c r="AL308" s="130" t="str">
        <f t="shared" si="93"/>
        <v/>
      </c>
      <c r="AM308" s="119"/>
      <c r="AN308" s="119"/>
      <c r="AO308" s="94" t="str">
        <f t="shared" si="96"/>
        <v/>
      </c>
      <c r="AP308" s="132"/>
      <c r="AQ308" s="133" t="str">
        <f t="shared" si="95"/>
        <v/>
      </c>
      <c r="AR308" s="249"/>
      <c r="AT308" s="248" t="s">
        <v>54</v>
      </c>
      <c r="AU308" s="136" t="str">
        <f t="shared" si="94"/>
        <v/>
      </c>
      <c r="AV308" s="119"/>
      <c r="AW308" s="119"/>
      <c r="AX308" s="119"/>
    </row>
    <row r="309" spans="3:50" ht="25.5" customHeight="1" x14ac:dyDescent="0.55000000000000004">
      <c r="C309" s="182">
        <v>303</v>
      </c>
      <c r="D309" s="365"/>
      <c r="E309" s="366"/>
      <c r="F309" s="364"/>
      <c r="G309" s="371"/>
      <c r="H309" s="370"/>
      <c r="I309" s="114">
        <f t="shared" si="78"/>
        <v>0</v>
      </c>
      <c r="J309" s="114"/>
      <c r="K309" s="172" t="str">
        <f t="shared" si="79"/>
        <v/>
      </c>
      <c r="L309" s="173" t="str">
        <f t="shared" si="80"/>
        <v/>
      </c>
      <c r="M309" s="248" t="s">
        <v>53</v>
      </c>
      <c r="O309" s="174" t="str">
        <f t="shared" si="81"/>
        <v/>
      </c>
      <c r="P309" s="174" t="str">
        <f t="shared" si="88"/>
        <v/>
      </c>
      <c r="Q309" s="171" t="str">
        <f t="shared" si="89"/>
        <v/>
      </c>
      <c r="R309" s="248" t="s">
        <v>53</v>
      </c>
      <c r="U309" s="134" t="str">
        <f t="shared" si="90"/>
        <v/>
      </c>
      <c r="V309" s="248" t="s">
        <v>53</v>
      </c>
      <c r="W309" s="29"/>
      <c r="X309" s="29"/>
      <c r="Y309" s="29"/>
      <c r="Z309" s="29"/>
      <c r="AA309" s="129">
        <f t="shared" si="82"/>
        <v>0</v>
      </c>
      <c r="AB309" s="129">
        <f t="shared" si="83"/>
        <v>0</v>
      </c>
      <c r="AC309" s="129">
        <f t="shared" si="84"/>
        <v>0</v>
      </c>
      <c r="AD309" s="129">
        <f t="shared" si="85"/>
        <v>0</v>
      </c>
      <c r="AE309" s="189"/>
      <c r="AF309" s="189"/>
      <c r="AG309" s="135">
        <f t="shared" si="91"/>
        <v>0</v>
      </c>
      <c r="AH309" s="129"/>
      <c r="AI309" s="135">
        <f t="shared" si="92"/>
        <v>0</v>
      </c>
      <c r="AJ309" s="130">
        <f t="shared" si="86"/>
        <v>0</v>
      </c>
      <c r="AK309" s="130" t="str">
        <f t="shared" si="87"/>
        <v/>
      </c>
      <c r="AL309" s="130" t="str">
        <f t="shared" si="93"/>
        <v/>
      </c>
      <c r="AM309" s="119"/>
      <c r="AN309" s="119"/>
      <c r="AO309" s="94" t="str">
        <f t="shared" si="96"/>
        <v/>
      </c>
      <c r="AP309" s="132"/>
      <c r="AQ309" s="133" t="str">
        <f t="shared" si="95"/>
        <v/>
      </c>
      <c r="AR309" s="249"/>
      <c r="AT309" s="248" t="s">
        <v>54</v>
      </c>
      <c r="AU309" s="136" t="str">
        <f t="shared" si="94"/>
        <v/>
      </c>
      <c r="AV309" s="119"/>
      <c r="AW309" s="119"/>
      <c r="AX309" s="119"/>
    </row>
    <row r="310" spans="3:50" ht="25.5" customHeight="1" x14ac:dyDescent="0.55000000000000004">
      <c r="C310" s="182">
        <v>304</v>
      </c>
      <c r="D310" s="365"/>
      <c r="E310" s="366"/>
      <c r="F310" s="364"/>
      <c r="G310" s="371"/>
      <c r="H310" s="370"/>
      <c r="I310" s="114">
        <f t="shared" si="78"/>
        <v>0</v>
      </c>
      <c r="J310" s="114"/>
      <c r="K310" s="172" t="str">
        <f t="shared" si="79"/>
        <v/>
      </c>
      <c r="L310" s="173" t="str">
        <f t="shared" si="80"/>
        <v/>
      </c>
      <c r="M310" s="248" t="s">
        <v>53</v>
      </c>
      <c r="O310" s="174" t="str">
        <f t="shared" si="81"/>
        <v/>
      </c>
      <c r="P310" s="174" t="str">
        <f t="shared" si="88"/>
        <v/>
      </c>
      <c r="Q310" s="171" t="str">
        <f t="shared" si="89"/>
        <v/>
      </c>
      <c r="R310" s="248" t="s">
        <v>53</v>
      </c>
      <c r="U310" s="134" t="str">
        <f t="shared" si="90"/>
        <v/>
      </c>
      <c r="V310" s="248" t="s">
        <v>53</v>
      </c>
      <c r="W310" s="29"/>
      <c r="X310" s="29"/>
      <c r="Y310" s="29"/>
      <c r="Z310" s="29"/>
      <c r="AA310" s="129">
        <f t="shared" si="82"/>
        <v>0</v>
      </c>
      <c r="AB310" s="129">
        <f t="shared" si="83"/>
        <v>0</v>
      </c>
      <c r="AC310" s="129">
        <f t="shared" si="84"/>
        <v>0</v>
      </c>
      <c r="AD310" s="129">
        <f t="shared" si="85"/>
        <v>0</v>
      </c>
      <c r="AE310" s="189"/>
      <c r="AF310" s="189"/>
      <c r="AG310" s="135">
        <f t="shared" si="91"/>
        <v>0</v>
      </c>
      <c r="AH310" s="129"/>
      <c r="AI310" s="135">
        <f t="shared" si="92"/>
        <v>0</v>
      </c>
      <c r="AJ310" s="130">
        <f t="shared" si="86"/>
        <v>0</v>
      </c>
      <c r="AK310" s="130" t="str">
        <f t="shared" si="87"/>
        <v/>
      </c>
      <c r="AL310" s="130" t="str">
        <f t="shared" si="93"/>
        <v/>
      </c>
      <c r="AM310" s="119"/>
      <c r="AN310" s="119"/>
      <c r="AO310" s="94" t="str">
        <f t="shared" si="96"/>
        <v/>
      </c>
      <c r="AP310" s="132"/>
      <c r="AQ310" s="133" t="str">
        <f t="shared" si="95"/>
        <v/>
      </c>
      <c r="AR310" s="249"/>
      <c r="AT310" s="248" t="s">
        <v>54</v>
      </c>
      <c r="AU310" s="136" t="str">
        <f t="shared" si="94"/>
        <v/>
      </c>
      <c r="AV310" s="119"/>
      <c r="AW310" s="119"/>
      <c r="AX310" s="119"/>
    </row>
    <row r="311" spans="3:50" ht="25.5" customHeight="1" x14ac:dyDescent="0.55000000000000004">
      <c r="C311" s="182">
        <v>305</v>
      </c>
      <c r="D311" s="365"/>
      <c r="E311" s="366"/>
      <c r="F311" s="364"/>
      <c r="G311" s="371"/>
      <c r="H311" s="370"/>
      <c r="I311" s="114">
        <f t="shared" si="78"/>
        <v>0</v>
      </c>
      <c r="J311" s="114"/>
      <c r="K311" s="172" t="str">
        <f t="shared" si="79"/>
        <v/>
      </c>
      <c r="L311" s="173" t="str">
        <f t="shared" si="80"/>
        <v/>
      </c>
      <c r="M311" s="248" t="s">
        <v>53</v>
      </c>
      <c r="O311" s="174" t="str">
        <f t="shared" si="81"/>
        <v/>
      </c>
      <c r="P311" s="174" t="str">
        <f t="shared" si="88"/>
        <v/>
      </c>
      <c r="Q311" s="171" t="str">
        <f t="shared" si="89"/>
        <v/>
      </c>
      <c r="R311" s="248" t="s">
        <v>53</v>
      </c>
      <c r="U311" s="134" t="str">
        <f t="shared" si="90"/>
        <v/>
      </c>
      <c r="V311" s="248" t="s">
        <v>53</v>
      </c>
      <c r="W311" s="29"/>
      <c r="X311" s="29"/>
      <c r="Y311" s="29"/>
      <c r="Z311" s="29"/>
      <c r="AA311" s="129">
        <f t="shared" si="82"/>
        <v>0</v>
      </c>
      <c r="AB311" s="129">
        <f t="shared" si="83"/>
        <v>0</v>
      </c>
      <c r="AC311" s="129">
        <f t="shared" si="84"/>
        <v>0</v>
      </c>
      <c r="AD311" s="129">
        <f t="shared" si="85"/>
        <v>0</v>
      </c>
      <c r="AE311" s="189"/>
      <c r="AF311" s="189"/>
      <c r="AG311" s="135">
        <f t="shared" si="91"/>
        <v>0</v>
      </c>
      <c r="AH311" s="129"/>
      <c r="AI311" s="135">
        <f t="shared" si="92"/>
        <v>0</v>
      </c>
      <c r="AJ311" s="130">
        <f t="shared" si="86"/>
        <v>0</v>
      </c>
      <c r="AK311" s="130" t="str">
        <f t="shared" si="87"/>
        <v/>
      </c>
      <c r="AL311" s="130" t="str">
        <f t="shared" si="93"/>
        <v/>
      </c>
      <c r="AM311" s="119"/>
      <c r="AN311" s="119"/>
      <c r="AO311" s="94" t="str">
        <f t="shared" si="96"/>
        <v/>
      </c>
      <c r="AP311" s="132"/>
      <c r="AQ311" s="133" t="str">
        <f t="shared" si="95"/>
        <v/>
      </c>
      <c r="AR311" s="249"/>
      <c r="AT311" s="248" t="s">
        <v>54</v>
      </c>
      <c r="AU311" s="136" t="str">
        <f t="shared" si="94"/>
        <v/>
      </c>
      <c r="AV311" s="119"/>
      <c r="AW311" s="119"/>
      <c r="AX311" s="119"/>
    </row>
    <row r="312" spans="3:50" ht="25.5" customHeight="1" x14ac:dyDescent="0.55000000000000004">
      <c r="C312" s="182">
        <v>306</v>
      </c>
      <c r="D312" s="365"/>
      <c r="E312" s="366"/>
      <c r="F312" s="364"/>
      <c r="G312" s="371"/>
      <c r="H312" s="370"/>
      <c r="I312" s="114">
        <f t="shared" si="78"/>
        <v>0</v>
      </c>
      <c r="J312" s="114"/>
      <c r="K312" s="172" t="str">
        <f t="shared" si="79"/>
        <v/>
      </c>
      <c r="L312" s="173" t="str">
        <f t="shared" si="80"/>
        <v/>
      </c>
      <c r="M312" s="248" t="s">
        <v>53</v>
      </c>
      <c r="O312" s="174" t="str">
        <f t="shared" si="81"/>
        <v/>
      </c>
      <c r="P312" s="174" t="str">
        <f t="shared" si="88"/>
        <v/>
      </c>
      <c r="Q312" s="171" t="str">
        <f t="shared" si="89"/>
        <v/>
      </c>
      <c r="R312" s="248" t="s">
        <v>53</v>
      </c>
      <c r="U312" s="134" t="str">
        <f t="shared" si="90"/>
        <v/>
      </c>
      <c r="V312" s="248" t="s">
        <v>53</v>
      </c>
      <c r="W312" s="29"/>
      <c r="X312" s="29"/>
      <c r="Y312" s="29"/>
      <c r="Z312" s="29"/>
      <c r="AA312" s="129">
        <f t="shared" si="82"/>
        <v>0</v>
      </c>
      <c r="AB312" s="129">
        <f t="shared" si="83"/>
        <v>0</v>
      </c>
      <c r="AC312" s="129">
        <f t="shared" si="84"/>
        <v>0</v>
      </c>
      <c r="AD312" s="129">
        <f t="shared" si="85"/>
        <v>0</v>
      </c>
      <c r="AE312" s="189"/>
      <c r="AF312" s="189"/>
      <c r="AG312" s="135">
        <f t="shared" si="91"/>
        <v>0</v>
      </c>
      <c r="AH312" s="129"/>
      <c r="AI312" s="135">
        <f t="shared" si="92"/>
        <v>0</v>
      </c>
      <c r="AJ312" s="130">
        <f t="shared" si="86"/>
        <v>0</v>
      </c>
      <c r="AK312" s="130" t="str">
        <f t="shared" si="87"/>
        <v/>
      </c>
      <c r="AL312" s="130" t="str">
        <f t="shared" si="93"/>
        <v/>
      </c>
      <c r="AM312" s="119"/>
      <c r="AN312" s="119"/>
      <c r="AO312" s="94" t="str">
        <f t="shared" si="96"/>
        <v/>
      </c>
      <c r="AP312" s="132"/>
      <c r="AQ312" s="133" t="str">
        <f t="shared" si="95"/>
        <v/>
      </c>
      <c r="AR312" s="249"/>
      <c r="AT312" s="248" t="s">
        <v>54</v>
      </c>
      <c r="AU312" s="136" t="str">
        <f t="shared" si="94"/>
        <v/>
      </c>
      <c r="AV312" s="119"/>
      <c r="AW312" s="119"/>
      <c r="AX312" s="119"/>
    </row>
    <row r="313" spans="3:50" ht="25.5" customHeight="1" x14ac:dyDescent="0.55000000000000004">
      <c r="C313" s="182">
        <v>307</v>
      </c>
      <c r="D313" s="365"/>
      <c r="E313" s="366"/>
      <c r="F313" s="364"/>
      <c r="G313" s="371"/>
      <c r="H313" s="370"/>
      <c r="I313" s="114">
        <f t="shared" si="78"/>
        <v>0</v>
      </c>
      <c r="J313" s="114"/>
      <c r="K313" s="172" t="str">
        <f t="shared" si="79"/>
        <v/>
      </c>
      <c r="L313" s="173" t="str">
        <f t="shared" si="80"/>
        <v/>
      </c>
      <c r="M313" s="248" t="s">
        <v>53</v>
      </c>
      <c r="O313" s="174" t="str">
        <f t="shared" si="81"/>
        <v/>
      </c>
      <c r="P313" s="174" t="str">
        <f t="shared" si="88"/>
        <v/>
      </c>
      <c r="Q313" s="171" t="str">
        <f t="shared" si="89"/>
        <v/>
      </c>
      <c r="R313" s="248" t="s">
        <v>53</v>
      </c>
      <c r="U313" s="134" t="str">
        <f t="shared" si="90"/>
        <v/>
      </c>
      <c r="V313" s="248" t="s">
        <v>53</v>
      </c>
      <c r="W313" s="29"/>
      <c r="X313" s="29"/>
      <c r="Y313" s="29"/>
      <c r="Z313" s="29"/>
      <c r="AA313" s="129">
        <f t="shared" si="82"/>
        <v>0</v>
      </c>
      <c r="AB313" s="129">
        <f t="shared" si="83"/>
        <v>0</v>
      </c>
      <c r="AC313" s="129">
        <f t="shared" si="84"/>
        <v>0</v>
      </c>
      <c r="AD313" s="129">
        <f t="shared" si="85"/>
        <v>0</v>
      </c>
      <c r="AE313" s="189"/>
      <c r="AF313" s="189"/>
      <c r="AG313" s="135">
        <f t="shared" si="91"/>
        <v>0</v>
      </c>
      <c r="AH313" s="129"/>
      <c r="AI313" s="135">
        <f t="shared" si="92"/>
        <v>0</v>
      </c>
      <c r="AJ313" s="130">
        <f t="shared" si="86"/>
        <v>0</v>
      </c>
      <c r="AK313" s="130" t="str">
        <f t="shared" si="87"/>
        <v/>
      </c>
      <c r="AL313" s="130" t="str">
        <f t="shared" si="93"/>
        <v/>
      </c>
      <c r="AM313" s="119"/>
      <c r="AN313" s="119"/>
      <c r="AO313" s="94" t="str">
        <f t="shared" si="96"/>
        <v/>
      </c>
      <c r="AP313" s="132"/>
      <c r="AQ313" s="133" t="str">
        <f t="shared" si="95"/>
        <v/>
      </c>
      <c r="AR313" s="249"/>
      <c r="AT313" s="248" t="s">
        <v>54</v>
      </c>
      <c r="AU313" s="136" t="str">
        <f t="shared" si="94"/>
        <v/>
      </c>
      <c r="AV313" s="119"/>
      <c r="AW313" s="119"/>
      <c r="AX313" s="119"/>
    </row>
    <row r="314" spans="3:50" ht="25.5" customHeight="1" x14ac:dyDescent="0.55000000000000004">
      <c r="C314" s="182">
        <v>308</v>
      </c>
      <c r="D314" s="365"/>
      <c r="E314" s="366"/>
      <c r="F314" s="364"/>
      <c r="G314" s="371"/>
      <c r="H314" s="370"/>
      <c r="I314" s="114">
        <f t="shared" si="78"/>
        <v>0</v>
      </c>
      <c r="J314" s="114"/>
      <c r="K314" s="172" t="str">
        <f t="shared" si="79"/>
        <v/>
      </c>
      <c r="L314" s="173" t="str">
        <f t="shared" si="80"/>
        <v/>
      </c>
      <c r="M314" s="248" t="s">
        <v>53</v>
      </c>
      <c r="O314" s="174" t="str">
        <f t="shared" si="81"/>
        <v/>
      </c>
      <c r="P314" s="174" t="str">
        <f t="shared" si="88"/>
        <v/>
      </c>
      <c r="Q314" s="171" t="str">
        <f t="shared" si="89"/>
        <v/>
      </c>
      <c r="R314" s="248" t="s">
        <v>53</v>
      </c>
      <c r="U314" s="134" t="str">
        <f t="shared" si="90"/>
        <v/>
      </c>
      <c r="V314" s="248" t="s">
        <v>53</v>
      </c>
      <c r="W314" s="29"/>
      <c r="X314" s="29"/>
      <c r="Y314" s="29"/>
      <c r="Z314" s="29"/>
      <c r="AA314" s="129">
        <f t="shared" si="82"/>
        <v>0</v>
      </c>
      <c r="AB314" s="129">
        <f t="shared" si="83"/>
        <v>0</v>
      </c>
      <c r="AC314" s="129">
        <f t="shared" si="84"/>
        <v>0</v>
      </c>
      <c r="AD314" s="129">
        <f t="shared" si="85"/>
        <v>0</v>
      </c>
      <c r="AE314" s="189"/>
      <c r="AF314" s="189"/>
      <c r="AG314" s="135">
        <f t="shared" si="91"/>
        <v>0</v>
      </c>
      <c r="AH314" s="129"/>
      <c r="AI314" s="135">
        <f t="shared" si="92"/>
        <v>0</v>
      </c>
      <c r="AJ314" s="130">
        <f t="shared" si="86"/>
        <v>0</v>
      </c>
      <c r="AK314" s="130" t="str">
        <f t="shared" si="87"/>
        <v/>
      </c>
      <c r="AL314" s="130" t="str">
        <f t="shared" si="93"/>
        <v/>
      </c>
      <c r="AM314" s="119"/>
      <c r="AN314" s="119"/>
      <c r="AO314" s="94" t="str">
        <f t="shared" si="96"/>
        <v/>
      </c>
      <c r="AP314" s="132"/>
      <c r="AQ314" s="133" t="str">
        <f t="shared" si="95"/>
        <v/>
      </c>
      <c r="AR314" s="249"/>
      <c r="AT314" s="248" t="s">
        <v>54</v>
      </c>
      <c r="AU314" s="136" t="str">
        <f t="shared" si="94"/>
        <v/>
      </c>
      <c r="AV314" s="119"/>
      <c r="AW314" s="119"/>
      <c r="AX314" s="119"/>
    </row>
    <row r="315" spans="3:50" ht="25.5" customHeight="1" x14ac:dyDescent="0.55000000000000004">
      <c r="C315" s="182">
        <v>309</v>
      </c>
      <c r="D315" s="365"/>
      <c r="E315" s="366"/>
      <c r="F315" s="364"/>
      <c r="G315" s="371"/>
      <c r="H315" s="370"/>
      <c r="I315" s="114">
        <f t="shared" si="78"/>
        <v>0</v>
      </c>
      <c r="J315" s="114"/>
      <c r="K315" s="172" t="str">
        <f t="shared" si="79"/>
        <v/>
      </c>
      <c r="L315" s="173" t="str">
        <f t="shared" si="80"/>
        <v/>
      </c>
      <c r="M315" s="248" t="s">
        <v>53</v>
      </c>
      <c r="O315" s="174" t="str">
        <f t="shared" si="81"/>
        <v/>
      </c>
      <c r="P315" s="174" t="str">
        <f t="shared" si="88"/>
        <v/>
      </c>
      <c r="Q315" s="171" t="str">
        <f t="shared" si="89"/>
        <v/>
      </c>
      <c r="R315" s="248" t="s">
        <v>53</v>
      </c>
      <c r="U315" s="134" t="str">
        <f t="shared" si="90"/>
        <v/>
      </c>
      <c r="V315" s="248" t="s">
        <v>53</v>
      </c>
      <c r="W315" s="29"/>
      <c r="X315" s="29"/>
      <c r="Y315" s="29"/>
      <c r="Z315" s="29"/>
      <c r="AA315" s="129">
        <f t="shared" si="82"/>
        <v>0</v>
      </c>
      <c r="AB315" s="129">
        <f t="shared" si="83"/>
        <v>0</v>
      </c>
      <c r="AC315" s="129">
        <f t="shared" si="84"/>
        <v>0</v>
      </c>
      <c r="AD315" s="129">
        <f t="shared" si="85"/>
        <v>0</v>
      </c>
      <c r="AE315" s="189"/>
      <c r="AF315" s="189"/>
      <c r="AG315" s="135">
        <f t="shared" si="91"/>
        <v>0</v>
      </c>
      <c r="AH315" s="129"/>
      <c r="AI315" s="135">
        <f t="shared" si="92"/>
        <v>0</v>
      </c>
      <c r="AJ315" s="130">
        <f t="shared" si="86"/>
        <v>0</v>
      </c>
      <c r="AK315" s="130" t="str">
        <f t="shared" si="87"/>
        <v/>
      </c>
      <c r="AL315" s="130" t="str">
        <f t="shared" si="93"/>
        <v/>
      </c>
      <c r="AM315" s="119"/>
      <c r="AN315" s="119"/>
      <c r="AO315" s="94" t="str">
        <f t="shared" si="96"/>
        <v/>
      </c>
      <c r="AP315" s="132"/>
      <c r="AQ315" s="133" t="str">
        <f t="shared" si="95"/>
        <v/>
      </c>
      <c r="AR315" s="249"/>
      <c r="AT315" s="248" t="s">
        <v>54</v>
      </c>
      <c r="AU315" s="136" t="str">
        <f t="shared" si="94"/>
        <v/>
      </c>
      <c r="AV315" s="119"/>
      <c r="AW315" s="119"/>
      <c r="AX315" s="119"/>
    </row>
    <row r="316" spans="3:50" ht="25.5" customHeight="1" x14ac:dyDescent="0.55000000000000004">
      <c r="C316" s="182">
        <v>310</v>
      </c>
      <c r="D316" s="365"/>
      <c r="E316" s="366"/>
      <c r="F316" s="364"/>
      <c r="G316" s="371"/>
      <c r="H316" s="370"/>
      <c r="I316" s="114">
        <f t="shared" si="78"/>
        <v>0</v>
      </c>
      <c r="J316" s="114"/>
      <c r="K316" s="172" t="str">
        <f t="shared" si="79"/>
        <v/>
      </c>
      <c r="L316" s="173" t="str">
        <f t="shared" si="80"/>
        <v/>
      </c>
      <c r="M316" s="248" t="s">
        <v>53</v>
      </c>
      <c r="O316" s="174" t="str">
        <f t="shared" si="81"/>
        <v/>
      </c>
      <c r="P316" s="174" t="str">
        <f t="shared" si="88"/>
        <v/>
      </c>
      <c r="Q316" s="171" t="str">
        <f t="shared" si="89"/>
        <v/>
      </c>
      <c r="R316" s="248" t="s">
        <v>53</v>
      </c>
      <c r="U316" s="134" t="str">
        <f t="shared" si="90"/>
        <v/>
      </c>
      <c r="V316" s="248" t="s">
        <v>53</v>
      </c>
      <c r="W316" s="29"/>
      <c r="X316" s="29"/>
      <c r="Y316" s="29"/>
      <c r="Z316" s="29"/>
      <c r="AA316" s="129">
        <f t="shared" si="82"/>
        <v>0</v>
      </c>
      <c r="AB316" s="129">
        <f t="shared" si="83"/>
        <v>0</v>
      </c>
      <c r="AC316" s="129">
        <f t="shared" si="84"/>
        <v>0</v>
      </c>
      <c r="AD316" s="129">
        <f t="shared" si="85"/>
        <v>0</v>
      </c>
      <c r="AE316" s="189"/>
      <c r="AF316" s="189"/>
      <c r="AG316" s="135">
        <f t="shared" si="91"/>
        <v>0</v>
      </c>
      <c r="AH316" s="129"/>
      <c r="AI316" s="135">
        <f t="shared" si="92"/>
        <v>0</v>
      </c>
      <c r="AJ316" s="130">
        <f t="shared" si="86"/>
        <v>0</v>
      </c>
      <c r="AK316" s="130" t="str">
        <f t="shared" si="87"/>
        <v/>
      </c>
      <c r="AL316" s="130" t="str">
        <f t="shared" si="93"/>
        <v/>
      </c>
      <c r="AM316" s="119"/>
      <c r="AN316" s="119"/>
      <c r="AO316" s="94" t="str">
        <f t="shared" si="96"/>
        <v/>
      </c>
      <c r="AP316" s="132"/>
      <c r="AQ316" s="133" t="str">
        <f t="shared" si="95"/>
        <v/>
      </c>
      <c r="AR316" s="249"/>
      <c r="AT316" s="248" t="s">
        <v>54</v>
      </c>
      <c r="AU316" s="136" t="str">
        <f t="shared" si="94"/>
        <v/>
      </c>
      <c r="AV316" s="119"/>
      <c r="AW316" s="119"/>
      <c r="AX316" s="119"/>
    </row>
    <row r="317" spans="3:50" ht="25.5" customHeight="1" x14ac:dyDescent="0.55000000000000004">
      <c r="C317" s="182">
        <v>311</v>
      </c>
      <c r="D317" s="365"/>
      <c r="E317" s="366"/>
      <c r="F317" s="364"/>
      <c r="G317" s="371"/>
      <c r="H317" s="370"/>
      <c r="I317" s="114">
        <f t="shared" si="78"/>
        <v>0</v>
      </c>
      <c r="J317" s="114"/>
      <c r="K317" s="172" t="str">
        <f t="shared" si="79"/>
        <v/>
      </c>
      <c r="L317" s="173" t="str">
        <f t="shared" si="80"/>
        <v/>
      </c>
      <c r="M317" s="248" t="s">
        <v>53</v>
      </c>
      <c r="O317" s="174" t="str">
        <f t="shared" si="81"/>
        <v/>
      </c>
      <c r="P317" s="174" t="str">
        <f t="shared" si="88"/>
        <v/>
      </c>
      <c r="Q317" s="171" t="str">
        <f t="shared" si="89"/>
        <v/>
      </c>
      <c r="R317" s="248" t="s">
        <v>53</v>
      </c>
      <c r="U317" s="134" t="str">
        <f t="shared" si="90"/>
        <v/>
      </c>
      <c r="V317" s="248" t="s">
        <v>53</v>
      </c>
      <c r="W317" s="29"/>
      <c r="X317" s="29"/>
      <c r="Y317" s="29"/>
      <c r="Z317" s="29"/>
      <c r="AA317" s="129">
        <f t="shared" si="82"/>
        <v>0</v>
      </c>
      <c r="AB317" s="129">
        <f t="shared" si="83"/>
        <v>0</v>
      </c>
      <c r="AC317" s="129">
        <f t="shared" si="84"/>
        <v>0</v>
      </c>
      <c r="AD317" s="129">
        <f t="shared" si="85"/>
        <v>0</v>
      </c>
      <c r="AE317" s="189"/>
      <c r="AF317" s="189"/>
      <c r="AG317" s="135">
        <f t="shared" si="91"/>
        <v>0</v>
      </c>
      <c r="AH317" s="129"/>
      <c r="AI317" s="135">
        <f t="shared" si="92"/>
        <v>0</v>
      </c>
      <c r="AJ317" s="130">
        <f t="shared" si="86"/>
        <v>0</v>
      </c>
      <c r="AK317" s="130" t="str">
        <f t="shared" si="87"/>
        <v/>
      </c>
      <c r="AL317" s="130" t="str">
        <f t="shared" si="93"/>
        <v/>
      </c>
      <c r="AM317" s="119"/>
      <c r="AN317" s="119"/>
      <c r="AO317" s="94" t="str">
        <f t="shared" si="96"/>
        <v/>
      </c>
      <c r="AP317" s="132"/>
      <c r="AQ317" s="133" t="str">
        <f t="shared" si="95"/>
        <v/>
      </c>
      <c r="AR317" s="249"/>
      <c r="AT317" s="248" t="s">
        <v>54</v>
      </c>
      <c r="AU317" s="136" t="str">
        <f t="shared" si="94"/>
        <v/>
      </c>
      <c r="AV317" s="119"/>
      <c r="AW317" s="119"/>
      <c r="AX317" s="119"/>
    </row>
    <row r="318" spans="3:50" ht="25.5" customHeight="1" x14ac:dyDescent="0.55000000000000004">
      <c r="C318" s="182">
        <v>312</v>
      </c>
      <c r="D318" s="365"/>
      <c r="E318" s="366"/>
      <c r="F318" s="364"/>
      <c r="G318" s="371"/>
      <c r="H318" s="370"/>
      <c r="I318" s="114">
        <f t="shared" si="78"/>
        <v>0</v>
      </c>
      <c r="J318" s="114"/>
      <c r="K318" s="172" t="str">
        <f t="shared" si="79"/>
        <v/>
      </c>
      <c r="L318" s="173" t="str">
        <f t="shared" si="80"/>
        <v/>
      </c>
      <c r="M318" s="248" t="s">
        <v>53</v>
      </c>
      <c r="O318" s="174" t="str">
        <f t="shared" si="81"/>
        <v/>
      </c>
      <c r="P318" s="174" t="str">
        <f t="shared" si="88"/>
        <v/>
      </c>
      <c r="Q318" s="171" t="str">
        <f t="shared" si="89"/>
        <v/>
      </c>
      <c r="R318" s="248" t="s">
        <v>53</v>
      </c>
      <c r="U318" s="134" t="str">
        <f t="shared" si="90"/>
        <v/>
      </c>
      <c r="V318" s="248" t="s">
        <v>53</v>
      </c>
      <c r="W318" s="29"/>
      <c r="X318" s="29"/>
      <c r="Y318" s="29"/>
      <c r="Z318" s="29"/>
      <c r="AA318" s="129">
        <f t="shared" si="82"/>
        <v>0</v>
      </c>
      <c r="AB318" s="129">
        <f t="shared" si="83"/>
        <v>0</v>
      </c>
      <c r="AC318" s="129">
        <f t="shared" si="84"/>
        <v>0</v>
      </c>
      <c r="AD318" s="129">
        <f t="shared" si="85"/>
        <v>0</v>
      </c>
      <c r="AE318" s="189"/>
      <c r="AF318" s="189"/>
      <c r="AG318" s="135">
        <f t="shared" si="91"/>
        <v>0</v>
      </c>
      <c r="AH318" s="129"/>
      <c r="AI318" s="135">
        <f t="shared" si="92"/>
        <v>0</v>
      </c>
      <c r="AJ318" s="130">
        <f t="shared" si="86"/>
        <v>0</v>
      </c>
      <c r="AK318" s="130" t="str">
        <f t="shared" si="87"/>
        <v/>
      </c>
      <c r="AL318" s="130" t="str">
        <f t="shared" si="93"/>
        <v/>
      </c>
      <c r="AM318" s="119"/>
      <c r="AN318" s="119"/>
      <c r="AO318" s="94" t="str">
        <f t="shared" si="96"/>
        <v/>
      </c>
      <c r="AP318" s="132"/>
      <c r="AQ318" s="133" t="str">
        <f t="shared" si="95"/>
        <v/>
      </c>
      <c r="AR318" s="249"/>
      <c r="AT318" s="248" t="s">
        <v>54</v>
      </c>
      <c r="AU318" s="136" t="str">
        <f t="shared" si="94"/>
        <v/>
      </c>
      <c r="AV318" s="119"/>
      <c r="AW318" s="119"/>
      <c r="AX318" s="119"/>
    </row>
    <row r="319" spans="3:50" ht="25.5" customHeight="1" x14ac:dyDescent="0.55000000000000004">
      <c r="C319" s="182">
        <v>313</v>
      </c>
      <c r="D319" s="365"/>
      <c r="E319" s="366"/>
      <c r="F319" s="364"/>
      <c r="G319" s="371"/>
      <c r="H319" s="370"/>
      <c r="I319" s="114">
        <f t="shared" si="78"/>
        <v>0</v>
      </c>
      <c r="J319" s="114"/>
      <c r="K319" s="172" t="str">
        <f t="shared" si="79"/>
        <v/>
      </c>
      <c r="L319" s="173" t="str">
        <f t="shared" si="80"/>
        <v/>
      </c>
      <c r="M319" s="248" t="s">
        <v>53</v>
      </c>
      <c r="O319" s="174" t="str">
        <f t="shared" si="81"/>
        <v/>
      </c>
      <c r="P319" s="174" t="str">
        <f t="shared" si="88"/>
        <v/>
      </c>
      <c r="Q319" s="171" t="str">
        <f t="shared" si="89"/>
        <v/>
      </c>
      <c r="R319" s="248" t="s">
        <v>53</v>
      </c>
      <c r="U319" s="134" t="str">
        <f t="shared" si="90"/>
        <v/>
      </c>
      <c r="V319" s="248" t="s">
        <v>53</v>
      </c>
      <c r="W319" s="29"/>
      <c r="X319" s="29"/>
      <c r="Y319" s="29"/>
      <c r="Z319" s="29"/>
      <c r="AA319" s="129">
        <f t="shared" si="82"/>
        <v>0</v>
      </c>
      <c r="AB319" s="129">
        <f t="shared" si="83"/>
        <v>0</v>
      </c>
      <c r="AC319" s="129">
        <f t="shared" si="84"/>
        <v>0</v>
      </c>
      <c r="AD319" s="129">
        <f t="shared" si="85"/>
        <v>0</v>
      </c>
      <c r="AE319" s="189"/>
      <c r="AF319" s="189"/>
      <c r="AG319" s="135">
        <f t="shared" si="91"/>
        <v>0</v>
      </c>
      <c r="AH319" s="129"/>
      <c r="AI319" s="135">
        <f t="shared" si="92"/>
        <v>0</v>
      </c>
      <c r="AJ319" s="130">
        <f t="shared" si="86"/>
        <v>0</v>
      </c>
      <c r="AK319" s="130" t="str">
        <f t="shared" si="87"/>
        <v/>
      </c>
      <c r="AL319" s="130" t="str">
        <f t="shared" si="93"/>
        <v/>
      </c>
      <c r="AM319" s="119"/>
      <c r="AN319" s="119"/>
      <c r="AO319" s="94" t="str">
        <f t="shared" si="96"/>
        <v/>
      </c>
      <c r="AP319" s="132"/>
      <c r="AQ319" s="133" t="str">
        <f t="shared" si="95"/>
        <v/>
      </c>
      <c r="AR319" s="249"/>
      <c r="AT319" s="248" t="s">
        <v>54</v>
      </c>
      <c r="AU319" s="136" t="str">
        <f t="shared" si="94"/>
        <v/>
      </c>
      <c r="AV319" s="119"/>
      <c r="AW319" s="119"/>
      <c r="AX319" s="119"/>
    </row>
    <row r="320" spans="3:50" ht="25.5" customHeight="1" x14ac:dyDescent="0.55000000000000004">
      <c r="C320" s="182">
        <v>314</v>
      </c>
      <c r="D320" s="365"/>
      <c r="E320" s="366"/>
      <c r="F320" s="364"/>
      <c r="G320" s="371"/>
      <c r="H320" s="370"/>
      <c r="I320" s="114">
        <f t="shared" si="78"/>
        <v>0</v>
      </c>
      <c r="J320" s="114"/>
      <c r="K320" s="172" t="str">
        <f t="shared" si="79"/>
        <v/>
      </c>
      <c r="L320" s="173" t="str">
        <f t="shared" si="80"/>
        <v/>
      </c>
      <c r="M320" s="248" t="s">
        <v>53</v>
      </c>
      <c r="O320" s="174" t="str">
        <f t="shared" si="81"/>
        <v/>
      </c>
      <c r="P320" s="174" t="str">
        <f t="shared" si="88"/>
        <v/>
      </c>
      <c r="Q320" s="171" t="str">
        <f t="shared" si="89"/>
        <v/>
      </c>
      <c r="R320" s="248" t="s">
        <v>53</v>
      </c>
      <c r="U320" s="134" t="str">
        <f t="shared" si="90"/>
        <v/>
      </c>
      <c r="V320" s="248" t="s">
        <v>53</v>
      </c>
      <c r="W320" s="29"/>
      <c r="X320" s="29"/>
      <c r="Y320" s="29"/>
      <c r="Z320" s="29"/>
      <c r="AA320" s="129">
        <f t="shared" si="82"/>
        <v>0</v>
      </c>
      <c r="AB320" s="129">
        <f t="shared" si="83"/>
        <v>0</v>
      </c>
      <c r="AC320" s="129">
        <f t="shared" si="84"/>
        <v>0</v>
      </c>
      <c r="AD320" s="129">
        <f t="shared" si="85"/>
        <v>0</v>
      </c>
      <c r="AE320" s="189"/>
      <c r="AF320" s="189"/>
      <c r="AG320" s="135">
        <f t="shared" si="91"/>
        <v>0</v>
      </c>
      <c r="AH320" s="129"/>
      <c r="AI320" s="135">
        <f t="shared" si="92"/>
        <v>0</v>
      </c>
      <c r="AJ320" s="130">
        <f t="shared" si="86"/>
        <v>0</v>
      </c>
      <c r="AK320" s="130" t="str">
        <f t="shared" si="87"/>
        <v/>
      </c>
      <c r="AL320" s="130" t="str">
        <f t="shared" si="93"/>
        <v/>
      </c>
      <c r="AM320" s="119"/>
      <c r="AN320" s="119"/>
      <c r="AO320" s="94" t="str">
        <f t="shared" si="96"/>
        <v/>
      </c>
      <c r="AP320" s="132"/>
      <c r="AQ320" s="133" t="str">
        <f t="shared" si="95"/>
        <v/>
      </c>
      <c r="AR320" s="249"/>
      <c r="AT320" s="248" t="s">
        <v>54</v>
      </c>
      <c r="AU320" s="136" t="str">
        <f t="shared" si="94"/>
        <v/>
      </c>
      <c r="AV320" s="119"/>
      <c r="AW320" s="119"/>
      <c r="AX320" s="119"/>
    </row>
    <row r="321" spans="3:50" ht="25.5" customHeight="1" x14ac:dyDescent="0.55000000000000004">
      <c r="C321" s="182">
        <v>315</v>
      </c>
      <c r="D321" s="365"/>
      <c r="E321" s="366"/>
      <c r="F321" s="364"/>
      <c r="G321" s="371"/>
      <c r="H321" s="370"/>
      <c r="I321" s="114">
        <f t="shared" si="78"/>
        <v>0</v>
      </c>
      <c r="J321" s="114"/>
      <c r="K321" s="172" t="str">
        <f t="shared" si="79"/>
        <v/>
      </c>
      <c r="L321" s="173" t="str">
        <f t="shared" si="80"/>
        <v/>
      </c>
      <c r="M321" s="248" t="s">
        <v>53</v>
      </c>
      <c r="O321" s="174" t="str">
        <f t="shared" si="81"/>
        <v/>
      </c>
      <c r="P321" s="174" t="str">
        <f t="shared" si="88"/>
        <v/>
      </c>
      <c r="Q321" s="171" t="str">
        <f t="shared" si="89"/>
        <v/>
      </c>
      <c r="R321" s="248" t="s">
        <v>53</v>
      </c>
      <c r="U321" s="134" t="str">
        <f t="shared" si="90"/>
        <v/>
      </c>
      <c r="V321" s="248" t="s">
        <v>53</v>
      </c>
      <c r="W321" s="29"/>
      <c r="X321" s="29"/>
      <c r="Y321" s="29"/>
      <c r="Z321" s="29"/>
      <c r="AA321" s="129">
        <f t="shared" si="82"/>
        <v>0</v>
      </c>
      <c r="AB321" s="129">
        <f t="shared" si="83"/>
        <v>0</v>
      </c>
      <c r="AC321" s="129">
        <f t="shared" si="84"/>
        <v>0</v>
      </c>
      <c r="AD321" s="129">
        <f t="shared" si="85"/>
        <v>0</v>
      </c>
      <c r="AE321" s="189"/>
      <c r="AF321" s="189"/>
      <c r="AG321" s="135">
        <f t="shared" si="91"/>
        <v>0</v>
      </c>
      <c r="AH321" s="129"/>
      <c r="AI321" s="135">
        <f t="shared" si="92"/>
        <v>0</v>
      </c>
      <c r="AJ321" s="130">
        <f t="shared" si="86"/>
        <v>0</v>
      </c>
      <c r="AK321" s="130" t="str">
        <f t="shared" si="87"/>
        <v/>
      </c>
      <c r="AL321" s="130" t="str">
        <f t="shared" si="93"/>
        <v/>
      </c>
      <c r="AM321" s="119"/>
      <c r="AN321" s="119"/>
      <c r="AO321" s="94" t="str">
        <f t="shared" si="96"/>
        <v/>
      </c>
      <c r="AP321" s="132"/>
      <c r="AQ321" s="133" t="str">
        <f t="shared" si="95"/>
        <v/>
      </c>
      <c r="AR321" s="249"/>
      <c r="AT321" s="248" t="s">
        <v>54</v>
      </c>
      <c r="AU321" s="136" t="str">
        <f t="shared" si="94"/>
        <v/>
      </c>
      <c r="AV321" s="119"/>
      <c r="AW321" s="119"/>
      <c r="AX321" s="119"/>
    </row>
    <row r="322" spans="3:50" ht="25.5" customHeight="1" x14ac:dyDescent="0.55000000000000004">
      <c r="C322" s="182">
        <v>316</v>
      </c>
      <c r="D322" s="365"/>
      <c r="E322" s="366"/>
      <c r="F322" s="364"/>
      <c r="G322" s="371"/>
      <c r="H322" s="370"/>
      <c r="I322" s="114">
        <f t="shared" si="78"/>
        <v>0</v>
      </c>
      <c r="J322" s="114"/>
      <c r="K322" s="172" t="str">
        <f t="shared" si="79"/>
        <v/>
      </c>
      <c r="L322" s="173" t="str">
        <f t="shared" si="80"/>
        <v/>
      </c>
      <c r="M322" s="248" t="s">
        <v>53</v>
      </c>
      <c r="O322" s="174" t="str">
        <f t="shared" si="81"/>
        <v/>
      </c>
      <c r="P322" s="174" t="str">
        <f t="shared" si="88"/>
        <v/>
      </c>
      <c r="Q322" s="171" t="str">
        <f t="shared" si="89"/>
        <v/>
      </c>
      <c r="R322" s="248" t="s">
        <v>53</v>
      </c>
      <c r="U322" s="134" t="str">
        <f t="shared" si="90"/>
        <v/>
      </c>
      <c r="V322" s="248" t="s">
        <v>53</v>
      </c>
      <c r="W322" s="29"/>
      <c r="X322" s="29"/>
      <c r="Y322" s="29"/>
      <c r="Z322" s="29"/>
      <c r="AA322" s="129">
        <f t="shared" si="82"/>
        <v>0</v>
      </c>
      <c r="AB322" s="129">
        <f t="shared" si="83"/>
        <v>0</v>
      </c>
      <c r="AC322" s="129">
        <f t="shared" si="84"/>
        <v>0</v>
      </c>
      <c r="AD322" s="129">
        <f t="shared" si="85"/>
        <v>0</v>
      </c>
      <c r="AE322" s="189"/>
      <c r="AF322" s="189"/>
      <c r="AG322" s="135">
        <f t="shared" si="91"/>
        <v>0</v>
      </c>
      <c r="AH322" s="129"/>
      <c r="AI322" s="135">
        <f t="shared" si="92"/>
        <v>0</v>
      </c>
      <c r="AJ322" s="130">
        <f t="shared" si="86"/>
        <v>0</v>
      </c>
      <c r="AK322" s="130" t="str">
        <f t="shared" si="87"/>
        <v/>
      </c>
      <c r="AL322" s="130" t="str">
        <f t="shared" si="93"/>
        <v/>
      </c>
      <c r="AM322" s="119"/>
      <c r="AN322" s="119"/>
      <c r="AO322" s="94" t="str">
        <f t="shared" si="96"/>
        <v/>
      </c>
      <c r="AP322" s="132"/>
      <c r="AQ322" s="133" t="str">
        <f t="shared" si="95"/>
        <v/>
      </c>
      <c r="AR322" s="249"/>
      <c r="AT322" s="248" t="s">
        <v>54</v>
      </c>
      <c r="AU322" s="136" t="str">
        <f t="shared" si="94"/>
        <v/>
      </c>
      <c r="AV322" s="119"/>
      <c r="AW322" s="119"/>
      <c r="AX322" s="119"/>
    </row>
    <row r="323" spans="3:50" ht="25.5" customHeight="1" x14ac:dyDescent="0.55000000000000004">
      <c r="C323" s="182">
        <v>317</v>
      </c>
      <c r="D323" s="365"/>
      <c r="E323" s="366"/>
      <c r="F323" s="364"/>
      <c r="G323" s="371"/>
      <c r="H323" s="370"/>
      <c r="I323" s="114">
        <f t="shared" si="78"/>
        <v>0</v>
      </c>
      <c r="J323" s="114"/>
      <c r="K323" s="172" t="str">
        <f t="shared" si="79"/>
        <v/>
      </c>
      <c r="L323" s="173" t="str">
        <f t="shared" si="80"/>
        <v/>
      </c>
      <c r="M323" s="248" t="s">
        <v>53</v>
      </c>
      <c r="O323" s="174" t="str">
        <f t="shared" si="81"/>
        <v/>
      </c>
      <c r="P323" s="174" t="str">
        <f t="shared" si="88"/>
        <v/>
      </c>
      <c r="Q323" s="171" t="str">
        <f t="shared" si="89"/>
        <v/>
      </c>
      <c r="R323" s="248" t="s">
        <v>53</v>
      </c>
      <c r="U323" s="134" t="str">
        <f t="shared" si="90"/>
        <v/>
      </c>
      <c r="V323" s="248" t="s">
        <v>53</v>
      </c>
      <c r="W323" s="29"/>
      <c r="X323" s="29"/>
      <c r="Y323" s="29"/>
      <c r="Z323" s="29"/>
      <c r="AA323" s="129">
        <f t="shared" si="82"/>
        <v>0</v>
      </c>
      <c r="AB323" s="129">
        <f t="shared" si="83"/>
        <v>0</v>
      </c>
      <c r="AC323" s="129">
        <f t="shared" si="84"/>
        <v>0</v>
      </c>
      <c r="AD323" s="129">
        <f t="shared" si="85"/>
        <v>0</v>
      </c>
      <c r="AE323" s="189"/>
      <c r="AF323" s="189"/>
      <c r="AG323" s="135">
        <f t="shared" si="91"/>
        <v>0</v>
      </c>
      <c r="AH323" s="129"/>
      <c r="AI323" s="135">
        <f t="shared" si="92"/>
        <v>0</v>
      </c>
      <c r="AJ323" s="130">
        <f t="shared" si="86"/>
        <v>0</v>
      </c>
      <c r="AK323" s="130" t="str">
        <f t="shared" si="87"/>
        <v/>
      </c>
      <c r="AL323" s="130" t="str">
        <f t="shared" si="93"/>
        <v/>
      </c>
      <c r="AM323" s="119"/>
      <c r="AN323" s="119"/>
      <c r="AO323" s="94" t="str">
        <f t="shared" si="96"/>
        <v/>
      </c>
      <c r="AP323" s="132"/>
      <c r="AQ323" s="133" t="str">
        <f t="shared" si="95"/>
        <v/>
      </c>
      <c r="AR323" s="249"/>
      <c r="AT323" s="248" t="s">
        <v>54</v>
      </c>
      <c r="AU323" s="136" t="str">
        <f t="shared" si="94"/>
        <v/>
      </c>
      <c r="AV323" s="119"/>
      <c r="AW323" s="119"/>
      <c r="AX323" s="119"/>
    </row>
    <row r="324" spans="3:50" ht="25.5" customHeight="1" x14ac:dyDescent="0.55000000000000004">
      <c r="C324" s="182">
        <v>318</v>
      </c>
      <c r="D324" s="365"/>
      <c r="E324" s="366"/>
      <c r="F324" s="364"/>
      <c r="G324" s="371"/>
      <c r="H324" s="370"/>
      <c r="I324" s="114">
        <f t="shared" si="78"/>
        <v>0</v>
      </c>
      <c r="J324" s="114"/>
      <c r="K324" s="172" t="str">
        <f t="shared" si="79"/>
        <v/>
      </c>
      <c r="L324" s="173" t="str">
        <f t="shared" si="80"/>
        <v/>
      </c>
      <c r="M324" s="248" t="s">
        <v>53</v>
      </c>
      <c r="O324" s="174" t="str">
        <f t="shared" si="81"/>
        <v/>
      </c>
      <c r="P324" s="174" t="str">
        <f t="shared" si="88"/>
        <v/>
      </c>
      <c r="Q324" s="171" t="str">
        <f t="shared" si="89"/>
        <v/>
      </c>
      <c r="R324" s="248" t="s">
        <v>53</v>
      </c>
      <c r="U324" s="134" t="str">
        <f t="shared" si="90"/>
        <v/>
      </c>
      <c r="V324" s="248" t="s">
        <v>53</v>
      </c>
      <c r="W324" s="29"/>
      <c r="X324" s="29"/>
      <c r="Y324" s="29"/>
      <c r="Z324" s="29"/>
      <c r="AA324" s="129">
        <f t="shared" si="82"/>
        <v>0</v>
      </c>
      <c r="AB324" s="129">
        <f t="shared" si="83"/>
        <v>0</v>
      </c>
      <c r="AC324" s="129">
        <f t="shared" si="84"/>
        <v>0</v>
      </c>
      <c r="AD324" s="129">
        <f t="shared" si="85"/>
        <v>0</v>
      </c>
      <c r="AE324" s="189"/>
      <c r="AF324" s="189"/>
      <c r="AG324" s="135">
        <f t="shared" si="91"/>
        <v>0</v>
      </c>
      <c r="AH324" s="129"/>
      <c r="AI324" s="135">
        <f t="shared" si="92"/>
        <v>0</v>
      </c>
      <c r="AJ324" s="130">
        <f t="shared" si="86"/>
        <v>0</v>
      </c>
      <c r="AK324" s="130" t="str">
        <f t="shared" si="87"/>
        <v/>
      </c>
      <c r="AL324" s="130" t="str">
        <f t="shared" si="93"/>
        <v/>
      </c>
      <c r="AM324" s="119"/>
      <c r="AN324" s="119"/>
      <c r="AO324" s="94" t="str">
        <f t="shared" si="96"/>
        <v/>
      </c>
      <c r="AP324" s="132"/>
      <c r="AQ324" s="133" t="str">
        <f t="shared" si="95"/>
        <v/>
      </c>
      <c r="AR324" s="249"/>
      <c r="AT324" s="248" t="s">
        <v>54</v>
      </c>
      <c r="AU324" s="136" t="str">
        <f t="shared" si="94"/>
        <v/>
      </c>
      <c r="AV324" s="119"/>
      <c r="AW324" s="119"/>
      <c r="AX324" s="119"/>
    </row>
    <row r="325" spans="3:50" ht="25.5" customHeight="1" x14ac:dyDescent="0.55000000000000004">
      <c r="C325" s="182">
        <v>319</v>
      </c>
      <c r="D325" s="365"/>
      <c r="E325" s="366"/>
      <c r="F325" s="364"/>
      <c r="G325" s="371"/>
      <c r="H325" s="370"/>
      <c r="I325" s="114">
        <f t="shared" si="78"/>
        <v>0</v>
      </c>
      <c r="J325" s="114"/>
      <c r="K325" s="172" t="str">
        <f t="shared" si="79"/>
        <v/>
      </c>
      <c r="L325" s="173" t="str">
        <f t="shared" si="80"/>
        <v/>
      </c>
      <c r="M325" s="248" t="s">
        <v>53</v>
      </c>
      <c r="O325" s="174" t="str">
        <f t="shared" si="81"/>
        <v/>
      </c>
      <c r="P325" s="174" t="str">
        <f t="shared" si="88"/>
        <v/>
      </c>
      <c r="Q325" s="171" t="str">
        <f t="shared" si="89"/>
        <v/>
      </c>
      <c r="R325" s="248" t="s">
        <v>53</v>
      </c>
      <c r="U325" s="134" t="str">
        <f t="shared" si="90"/>
        <v/>
      </c>
      <c r="V325" s="248" t="s">
        <v>53</v>
      </c>
      <c r="W325" s="29"/>
      <c r="X325" s="29"/>
      <c r="Y325" s="29"/>
      <c r="Z325" s="29"/>
      <c r="AA325" s="129">
        <f t="shared" si="82"/>
        <v>0</v>
      </c>
      <c r="AB325" s="129">
        <f t="shared" si="83"/>
        <v>0</v>
      </c>
      <c r="AC325" s="129">
        <f t="shared" si="84"/>
        <v>0</v>
      </c>
      <c r="AD325" s="129">
        <f t="shared" si="85"/>
        <v>0</v>
      </c>
      <c r="AE325" s="189"/>
      <c r="AF325" s="189"/>
      <c r="AG325" s="135">
        <f t="shared" si="91"/>
        <v>0</v>
      </c>
      <c r="AH325" s="129"/>
      <c r="AI325" s="135">
        <f t="shared" si="92"/>
        <v>0</v>
      </c>
      <c r="AJ325" s="130">
        <f t="shared" si="86"/>
        <v>0</v>
      </c>
      <c r="AK325" s="130" t="str">
        <f t="shared" si="87"/>
        <v/>
      </c>
      <c r="AL325" s="130" t="str">
        <f t="shared" si="93"/>
        <v/>
      </c>
      <c r="AM325" s="119"/>
      <c r="AN325" s="119"/>
      <c r="AO325" s="94" t="str">
        <f t="shared" si="96"/>
        <v/>
      </c>
      <c r="AP325" s="132"/>
      <c r="AQ325" s="133" t="str">
        <f t="shared" si="95"/>
        <v/>
      </c>
      <c r="AR325" s="249"/>
      <c r="AT325" s="248" t="s">
        <v>54</v>
      </c>
      <c r="AU325" s="136" t="str">
        <f t="shared" si="94"/>
        <v/>
      </c>
      <c r="AV325" s="119"/>
      <c r="AW325" s="119"/>
      <c r="AX325" s="119"/>
    </row>
    <row r="326" spans="3:50" ht="25.5" customHeight="1" x14ac:dyDescent="0.55000000000000004">
      <c r="C326" s="182">
        <v>320</v>
      </c>
      <c r="D326" s="365"/>
      <c r="E326" s="366"/>
      <c r="F326" s="364"/>
      <c r="G326" s="371"/>
      <c r="H326" s="370"/>
      <c r="I326" s="114">
        <f t="shared" si="78"/>
        <v>0</v>
      </c>
      <c r="J326" s="114"/>
      <c r="K326" s="172" t="str">
        <f t="shared" si="79"/>
        <v/>
      </c>
      <c r="L326" s="173" t="str">
        <f t="shared" si="80"/>
        <v/>
      </c>
      <c r="M326" s="248" t="s">
        <v>53</v>
      </c>
      <c r="O326" s="174" t="str">
        <f t="shared" si="81"/>
        <v/>
      </c>
      <c r="P326" s="174" t="str">
        <f t="shared" si="88"/>
        <v/>
      </c>
      <c r="Q326" s="171" t="str">
        <f t="shared" si="89"/>
        <v/>
      </c>
      <c r="R326" s="248" t="s">
        <v>53</v>
      </c>
      <c r="U326" s="134" t="str">
        <f t="shared" si="90"/>
        <v/>
      </c>
      <c r="V326" s="248" t="s">
        <v>53</v>
      </c>
      <c r="W326" s="29"/>
      <c r="X326" s="29"/>
      <c r="Y326" s="29"/>
      <c r="Z326" s="29"/>
      <c r="AA326" s="129">
        <f t="shared" si="82"/>
        <v>0</v>
      </c>
      <c r="AB326" s="129">
        <f t="shared" si="83"/>
        <v>0</v>
      </c>
      <c r="AC326" s="129">
        <f t="shared" si="84"/>
        <v>0</v>
      </c>
      <c r="AD326" s="129">
        <f t="shared" si="85"/>
        <v>0</v>
      </c>
      <c r="AE326" s="189"/>
      <c r="AF326" s="189"/>
      <c r="AG326" s="135">
        <f t="shared" si="91"/>
        <v>0</v>
      </c>
      <c r="AH326" s="129"/>
      <c r="AI326" s="135">
        <f t="shared" si="92"/>
        <v>0</v>
      </c>
      <c r="AJ326" s="130">
        <f t="shared" si="86"/>
        <v>0</v>
      </c>
      <c r="AK326" s="130" t="str">
        <f t="shared" si="87"/>
        <v/>
      </c>
      <c r="AL326" s="130" t="str">
        <f t="shared" si="93"/>
        <v/>
      </c>
      <c r="AM326" s="119"/>
      <c r="AN326" s="119"/>
      <c r="AO326" s="94" t="str">
        <f t="shared" si="96"/>
        <v/>
      </c>
      <c r="AP326" s="132"/>
      <c r="AQ326" s="133" t="str">
        <f t="shared" si="95"/>
        <v/>
      </c>
      <c r="AR326" s="249"/>
      <c r="AT326" s="248" t="s">
        <v>54</v>
      </c>
      <c r="AU326" s="136" t="str">
        <f t="shared" si="94"/>
        <v/>
      </c>
      <c r="AV326" s="119"/>
      <c r="AW326" s="119"/>
      <c r="AX326" s="119"/>
    </row>
    <row r="327" spans="3:50" ht="25.5" customHeight="1" x14ac:dyDescent="0.55000000000000004">
      <c r="C327" s="182">
        <v>321</v>
      </c>
      <c r="D327" s="365"/>
      <c r="E327" s="366"/>
      <c r="F327" s="364"/>
      <c r="G327" s="371"/>
      <c r="H327" s="370"/>
      <c r="I327" s="114">
        <f t="shared" ref="I327:I390" si="97">VLOOKUP(F327,starfshlutfall_173,2,TRUE)</f>
        <v>0</v>
      </c>
      <c r="J327" s="114"/>
      <c r="K327" s="172" t="str">
        <f t="shared" ref="K327:K390" si="98">IFERROR(IF(L327-F327=0,"",L327-F327),"")</f>
        <v/>
      </c>
      <c r="L327" s="173" t="str">
        <f t="shared" ref="L327:L390" si="99">IF(F327="","",IF(I327&gt;=156,1,IF(M327="NEI",F327,VLOOKUP(I327,starfshlutfall_156,2,TRUE))))</f>
        <v/>
      </c>
      <c r="M327" s="248" t="s">
        <v>53</v>
      </c>
      <c r="O327" s="174" t="str">
        <f t="shared" ref="O327:O390" si="100">IFERROR(IF(L327+$BL$6&gt;1,1-L327,$BL$6*L327),"")</f>
        <v/>
      </c>
      <c r="P327" s="174" t="str">
        <f t="shared" si="88"/>
        <v/>
      </c>
      <c r="Q327" s="171" t="str">
        <f t="shared" si="89"/>
        <v/>
      </c>
      <c r="R327" s="248" t="s">
        <v>53</v>
      </c>
      <c r="U327" s="134" t="str">
        <f t="shared" si="90"/>
        <v/>
      </c>
      <c r="V327" s="248" t="s">
        <v>53</v>
      </c>
      <c r="W327" s="29"/>
      <c r="X327" s="29"/>
      <c r="Y327" s="29"/>
      <c r="Z327" s="29"/>
      <c r="AA327" s="129">
        <f t="shared" ref="AA327:AA390" si="101">IFERROR(IF(AND(U327&gt;0.01,V327="JÁ"),U327*156,0),0)</f>
        <v>0</v>
      </c>
      <c r="AB327" s="129">
        <f t="shared" ref="AB327:AB390" si="102">IF(U327&lt;0.01,0,IF(U327="",0,IF(V327="NEI",0,$AB$535/-$AB$528)))</f>
        <v>0</v>
      </c>
      <c r="AC327" s="129">
        <f t="shared" ref="AC327:AC390" si="103">IF(AB327&lt;AA327,AB327,AA327)</f>
        <v>0</v>
      </c>
      <c r="AD327" s="129">
        <f t="shared" ref="AD327:AD390" si="104">AA327-AC327</f>
        <v>0</v>
      </c>
      <c r="AE327" s="189"/>
      <c r="AF327" s="189"/>
      <c r="AG327" s="135">
        <f t="shared" si="91"/>
        <v>0</v>
      </c>
      <c r="AH327" s="129"/>
      <c r="AI327" s="135">
        <f t="shared" si="92"/>
        <v>0</v>
      </c>
      <c r="AJ327" s="130">
        <f t="shared" ref="AJ327:AJ390" si="105">AI327/156</f>
        <v>0</v>
      </c>
      <c r="AK327" s="130" t="str">
        <f t="shared" ref="AK327:AK390" si="106">IF(L327="","",AJ327+Q327)</f>
        <v/>
      </c>
      <c r="AL327" s="130" t="str">
        <f t="shared" si="93"/>
        <v/>
      </c>
      <c r="AM327" s="119"/>
      <c r="AN327" s="119"/>
      <c r="AO327" s="94" t="str">
        <f t="shared" si="96"/>
        <v/>
      </c>
      <c r="AP327" s="132"/>
      <c r="AQ327" s="133" t="str">
        <f t="shared" si="95"/>
        <v/>
      </c>
      <c r="AR327" s="249"/>
      <c r="AT327" s="248" t="s">
        <v>54</v>
      </c>
      <c r="AU327" s="136" t="str">
        <f t="shared" si="94"/>
        <v/>
      </c>
      <c r="AV327" s="119"/>
      <c r="AW327" s="119"/>
      <c r="AX327" s="119"/>
    </row>
    <row r="328" spans="3:50" ht="25.5" customHeight="1" x14ac:dyDescent="0.55000000000000004">
      <c r="C328" s="182">
        <v>322</v>
      </c>
      <c r="D328" s="365"/>
      <c r="E328" s="366"/>
      <c r="F328" s="364"/>
      <c r="G328" s="371"/>
      <c r="H328" s="370"/>
      <c r="I328" s="114">
        <f t="shared" si="97"/>
        <v>0</v>
      </c>
      <c r="J328" s="114"/>
      <c r="K328" s="172" t="str">
        <f t="shared" si="98"/>
        <v/>
      </c>
      <c r="L328" s="173" t="str">
        <f t="shared" si="99"/>
        <v/>
      </c>
      <c r="M328" s="248" t="s">
        <v>53</v>
      </c>
      <c r="O328" s="174" t="str">
        <f t="shared" si="100"/>
        <v/>
      </c>
      <c r="P328" s="174" t="str">
        <f t="shared" ref="P328:P391" si="107">IF(K328="","",K328+O328)</f>
        <v/>
      </c>
      <c r="Q328" s="171" t="str">
        <f t="shared" ref="Q328:Q391" si="108">IFERROR(IF(M328="NEI",L328,IF(AND(M328="JÁ",R328="NEI"),L328,O328+L328)),"")</f>
        <v/>
      </c>
      <c r="R328" s="248" t="s">
        <v>53</v>
      </c>
      <c r="U328" s="134" t="str">
        <f t="shared" ref="U328:U391" si="109">IFERROR(IF(OR(M328="NEI",R328="NEI",V328="NEI"),0,100%-Q328),"")</f>
        <v/>
      </c>
      <c r="V328" s="248" t="s">
        <v>53</v>
      </c>
      <c r="W328" s="29"/>
      <c r="X328" s="29"/>
      <c r="Y328" s="29"/>
      <c r="Z328" s="29"/>
      <c r="AA328" s="129">
        <f t="shared" si="101"/>
        <v>0</v>
      </c>
      <c r="AB328" s="129">
        <f t="shared" si="102"/>
        <v>0</v>
      </c>
      <c r="AC328" s="129">
        <f t="shared" si="103"/>
        <v>0</v>
      </c>
      <c r="AD328" s="129">
        <f t="shared" si="104"/>
        <v>0</v>
      </c>
      <c r="AE328" s="189"/>
      <c r="AF328" s="189"/>
      <c r="AG328" s="135">
        <f t="shared" ref="AG328:AG391" si="110">IF(AD328=0,0,IF(AD328&gt;$AC$513,$AC$513,AD328))</f>
        <v>0</v>
      </c>
      <c r="AH328" s="129"/>
      <c r="AI328" s="135">
        <f t="shared" ref="AI328:AI391" si="111">AC328+AG328</f>
        <v>0</v>
      </c>
      <c r="AJ328" s="130">
        <f t="shared" si="105"/>
        <v>0</v>
      </c>
      <c r="AK328" s="130" t="str">
        <f t="shared" si="106"/>
        <v/>
      </c>
      <c r="AL328" s="130" t="str">
        <f t="shared" ref="AL328:AL391" si="112">IF(AJ328=0,"",AJ328)</f>
        <v/>
      </c>
      <c r="AM328" s="119"/>
      <c r="AN328" s="119"/>
      <c r="AO328" s="94" t="str">
        <f t="shared" si="96"/>
        <v/>
      </c>
      <c r="AP328" s="132"/>
      <c r="AQ328" s="133" t="str">
        <f t="shared" si="95"/>
        <v/>
      </c>
      <c r="AR328" s="249"/>
      <c r="AT328" s="248" t="s">
        <v>54</v>
      </c>
      <c r="AU328" s="136" t="str">
        <f t="shared" ref="AU328:AU391" si="113">IF(AR328="",AQ328,AR328)</f>
        <v/>
      </c>
      <c r="AV328" s="119"/>
      <c r="AW328" s="119"/>
      <c r="AX328" s="119"/>
    </row>
    <row r="329" spans="3:50" ht="25.5" customHeight="1" x14ac:dyDescent="0.55000000000000004">
      <c r="C329" s="182">
        <v>323</v>
      </c>
      <c r="D329" s="365"/>
      <c r="E329" s="366"/>
      <c r="F329" s="364"/>
      <c r="G329" s="371"/>
      <c r="H329" s="370"/>
      <c r="I329" s="114">
        <f t="shared" si="97"/>
        <v>0</v>
      </c>
      <c r="J329" s="114"/>
      <c r="K329" s="172" t="str">
        <f t="shared" si="98"/>
        <v/>
      </c>
      <c r="L329" s="173" t="str">
        <f t="shared" si="99"/>
        <v/>
      </c>
      <c r="M329" s="248" t="s">
        <v>53</v>
      </c>
      <c r="O329" s="174" t="str">
        <f t="shared" si="100"/>
        <v/>
      </c>
      <c r="P329" s="174" t="str">
        <f t="shared" si="107"/>
        <v/>
      </c>
      <c r="Q329" s="171" t="str">
        <f t="shared" si="108"/>
        <v/>
      </c>
      <c r="R329" s="248" t="s">
        <v>53</v>
      </c>
      <c r="U329" s="134" t="str">
        <f t="shared" si="109"/>
        <v/>
      </c>
      <c r="V329" s="248" t="s">
        <v>53</v>
      </c>
      <c r="W329" s="29"/>
      <c r="X329" s="29"/>
      <c r="Y329" s="29"/>
      <c r="Z329" s="29"/>
      <c r="AA329" s="129">
        <f t="shared" si="101"/>
        <v>0</v>
      </c>
      <c r="AB329" s="129">
        <f t="shared" si="102"/>
        <v>0</v>
      </c>
      <c r="AC329" s="129">
        <f t="shared" si="103"/>
        <v>0</v>
      </c>
      <c r="AD329" s="129">
        <f t="shared" si="104"/>
        <v>0</v>
      </c>
      <c r="AE329" s="189"/>
      <c r="AF329" s="189"/>
      <c r="AG329" s="135">
        <f t="shared" si="110"/>
        <v>0</v>
      </c>
      <c r="AH329" s="129"/>
      <c r="AI329" s="135">
        <f t="shared" si="111"/>
        <v>0</v>
      </c>
      <c r="AJ329" s="130">
        <f t="shared" si="105"/>
        <v>0</v>
      </c>
      <c r="AK329" s="130" t="str">
        <f t="shared" si="106"/>
        <v/>
      </c>
      <c r="AL329" s="130" t="str">
        <f t="shared" si="112"/>
        <v/>
      </c>
      <c r="AM329" s="119"/>
      <c r="AN329" s="119"/>
      <c r="AO329" s="94" t="str">
        <f t="shared" si="96"/>
        <v/>
      </c>
      <c r="AP329" s="132"/>
      <c r="AQ329" s="133" t="str">
        <f t="shared" si="95"/>
        <v/>
      </c>
      <c r="AR329" s="249"/>
      <c r="AT329" s="248" t="s">
        <v>54</v>
      </c>
      <c r="AU329" s="136" t="str">
        <f t="shared" si="113"/>
        <v/>
      </c>
      <c r="AV329" s="119"/>
      <c r="AW329" s="119"/>
      <c r="AX329" s="119"/>
    </row>
    <row r="330" spans="3:50" ht="25.5" customHeight="1" x14ac:dyDescent="0.55000000000000004">
      <c r="C330" s="182">
        <v>324</v>
      </c>
      <c r="D330" s="365"/>
      <c r="E330" s="366"/>
      <c r="F330" s="364"/>
      <c r="G330" s="371"/>
      <c r="H330" s="370"/>
      <c r="I330" s="114">
        <f t="shared" si="97"/>
        <v>0</v>
      </c>
      <c r="J330" s="114"/>
      <c r="K330" s="172" t="str">
        <f t="shared" si="98"/>
        <v/>
      </c>
      <c r="L330" s="173" t="str">
        <f t="shared" si="99"/>
        <v/>
      </c>
      <c r="M330" s="248" t="s">
        <v>53</v>
      </c>
      <c r="O330" s="174" t="str">
        <f t="shared" si="100"/>
        <v/>
      </c>
      <c r="P330" s="174" t="str">
        <f t="shared" si="107"/>
        <v/>
      </c>
      <c r="Q330" s="171" t="str">
        <f t="shared" si="108"/>
        <v/>
      </c>
      <c r="R330" s="248" t="s">
        <v>53</v>
      </c>
      <c r="U330" s="134" t="str">
        <f t="shared" si="109"/>
        <v/>
      </c>
      <c r="V330" s="248" t="s">
        <v>53</v>
      </c>
      <c r="W330" s="29"/>
      <c r="X330" s="29"/>
      <c r="Y330" s="29"/>
      <c r="Z330" s="29"/>
      <c r="AA330" s="129">
        <f t="shared" si="101"/>
        <v>0</v>
      </c>
      <c r="AB330" s="129">
        <f t="shared" si="102"/>
        <v>0</v>
      </c>
      <c r="AC330" s="129">
        <f t="shared" si="103"/>
        <v>0</v>
      </c>
      <c r="AD330" s="129">
        <f t="shared" si="104"/>
        <v>0</v>
      </c>
      <c r="AE330" s="189"/>
      <c r="AF330" s="189"/>
      <c r="AG330" s="135">
        <f t="shared" si="110"/>
        <v>0</v>
      </c>
      <c r="AH330" s="129"/>
      <c r="AI330" s="135">
        <f t="shared" si="111"/>
        <v>0</v>
      </c>
      <c r="AJ330" s="130">
        <f t="shared" si="105"/>
        <v>0</v>
      </c>
      <c r="AK330" s="130" t="str">
        <f t="shared" si="106"/>
        <v/>
      </c>
      <c r="AL330" s="130" t="str">
        <f t="shared" si="112"/>
        <v/>
      </c>
      <c r="AM330" s="119"/>
      <c r="AN330" s="119"/>
      <c r="AO330" s="94" t="str">
        <f t="shared" si="96"/>
        <v/>
      </c>
      <c r="AP330" s="132"/>
      <c r="AQ330" s="133" t="str">
        <f t="shared" si="95"/>
        <v/>
      </c>
      <c r="AR330" s="249"/>
      <c r="AT330" s="248" t="s">
        <v>54</v>
      </c>
      <c r="AU330" s="136" t="str">
        <f t="shared" si="113"/>
        <v/>
      </c>
      <c r="AV330" s="119"/>
      <c r="AW330" s="119"/>
      <c r="AX330" s="119"/>
    </row>
    <row r="331" spans="3:50" ht="25.5" customHeight="1" x14ac:dyDescent="0.55000000000000004">
      <c r="C331" s="182">
        <v>325</v>
      </c>
      <c r="D331" s="365"/>
      <c r="E331" s="366"/>
      <c r="F331" s="364"/>
      <c r="G331" s="371"/>
      <c r="H331" s="370"/>
      <c r="I331" s="114">
        <f t="shared" si="97"/>
        <v>0</v>
      </c>
      <c r="J331" s="114"/>
      <c r="K331" s="172" t="str">
        <f t="shared" si="98"/>
        <v/>
      </c>
      <c r="L331" s="173" t="str">
        <f t="shared" si="99"/>
        <v/>
      </c>
      <c r="M331" s="248" t="s">
        <v>53</v>
      </c>
      <c r="O331" s="174" t="str">
        <f t="shared" si="100"/>
        <v/>
      </c>
      <c r="P331" s="174" t="str">
        <f t="shared" si="107"/>
        <v/>
      </c>
      <c r="Q331" s="171" t="str">
        <f t="shared" si="108"/>
        <v/>
      </c>
      <c r="R331" s="248" t="s">
        <v>53</v>
      </c>
      <c r="U331" s="134" t="str">
        <f t="shared" si="109"/>
        <v/>
      </c>
      <c r="V331" s="248" t="s">
        <v>53</v>
      </c>
      <c r="W331" s="29"/>
      <c r="X331" s="29"/>
      <c r="Y331" s="29"/>
      <c r="Z331" s="29"/>
      <c r="AA331" s="129">
        <f t="shared" si="101"/>
        <v>0</v>
      </c>
      <c r="AB331" s="129">
        <f t="shared" si="102"/>
        <v>0</v>
      </c>
      <c r="AC331" s="129">
        <f t="shared" si="103"/>
        <v>0</v>
      </c>
      <c r="AD331" s="129">
        <f t="shared" si="104"/>
        <v>0</v>
      </c>
      <c r="AE331" s="189"/>
      <c r="AF331" s="189"/>
      <c r="AG331" s="135">
        <f t="shared" si="110"/>
        <v>0</v>
      </c>
      <c r="AH331" s="129"/>
      <c r="AI331" s="135">
        <f t="shared" si="111"/>
        <v>0</v>
      </c>
      <c r="AJ331" s="130">
        <f t="shared" si="105"/>
        <v>0</v>
      </c>
      <c r="AK331" s="130" t="str">
        <f t="shared" si="106"/>
        <v/>
      </c>
      <c r="AL331" s="130" t="str">
        <f t="shared" si="112"/>
        <v/>
      </c>
      <c r="AM331" s="119"/>
      <c r="AN331" s="119"/>
      <c r="AO331" s="94" t="str">
        <f t="shared" si="96"/>
        <v/>
      </c>
      <c r="AP331" s="132"/>
      <c r="AQ331" s="133" t="str">
        <f t="shared" si="95"/>
        <v/>
      </c>
      <c r="AR331" s="249"/>
      <c r="AT331" s="248" t="s">
        <v>54</v>
      </c>
      <c r="AU331" s="136" t="str">
        <f t="shared" si="113"/>
        <v/>
      </c>
      <c r="AV331" s="119"/>
      <c r="AW331" s="119"/>
      <c r="AX331" s="119"/>
    </row>
    <row r="332" spans="3:50" ht="25.5" customHeight="1" x14ac:dyDescent="0.55000000000000004">
      <c r="C332" s="182">
        <v>326</v>
      </c>
      <c r="D332" s="365"/>
      <c r="E332" s="366"/>
      <c r="F332" s="364"/>
      <c r="G332" s="371"/>
      <c r="H332" s="370"/>
      <c r="I332" s="114">
        <f t="shared" si="97"/>
        <v>0</v>
      </c>
      <c r="J332" s="114"/>
      <c r="K332" s="172" t="str">
        <f t="shared" si="98"/>
        <v/>
      </c>
      <c r="L332" s="173" t="str">
        <f t="shared" si="99"/>
        <v/>
      </c>
      <c r="M332" s="248" t="s">
        <v>53</v>
      </c>
      <c r="O332" s="174" t="str">
        <f t="shared" si="100"/>
        <v/>
      </c>
      <c r="P332" s="174" t="str">
        <f t="shared" si="107"/>
        <v/>
      </c>
      <c r="Q332" s="171" t="str">
        <f t="shared" si="108"/>
        <v/>
      </c>
      <c r="R332" s="248" t="s">
        <v>53</v>
      </c>
      <c r="U332" s="134" t="str">
        <f t="shared" si="109"/>
        <v/>
      </c>
      <c r="V332" s="248" t="s">
        <v>53</v>
      </c>
      <c r="W332" s="29"/>
      <c r="X332" s="29"/>
      <c r="Y332" s="29"/>
      <c r="Z332" s="29"/>
      <c r="AA332" s="129">
        <f t="shared" si="101"/>
        <v>0</v>
      </c>
      <c r="AB332" s="129">
        <f t="shared" si="102"/>
        <v>0</v>
      </c>
      <c r="AC332" s="129">
        <f t="shared" si="103"/>
        <v>0</v>
      </c>
      <c r="AD332" s="129">
        <f t="shared" si="104"/>
        <v>0</v>
      </c>
      <c r="AE332" s="189"/>
      <c r="AF332" s="189"/>
      <c r="AG332" s="135">
        <f t="shared" si="110"/>
        <v>0</v>
      </c>
      <c r="AH332" s="129"/>
      <c r="AI332" s="135">
        <f t="shared" si="111"/>
        <v>0</v>
      </c>
      <c r="AJ332" s="130">
        <f t="shared" si="105"/>
        <v>0</v>
      </c>
      <c r="AK332" s="130" t="str">
        <f t="shared" si="106"/>
        <v/>
      </c>
      <c r="AL332" s="130" t="str">
        <f t="shared" si="112"/>
        <v/>
      </c>
      <c r="AM332" s="119"/>
      <c r="AN332" s="119"/>
      <c r="AO332" s="94" t="str">
        <f t="shared" si="96"/>
        <v/>
      </c>
      <c r="AP332" s="132"/>
      <c r="AQ332" s="133" t="str">
        <f t="shared" si="95"/>
        <v/>
      </c>
      <c r="AR332" s="249"/>
      <c r="AT332" s="248" t="s">
        <v>54</v>
      </c>
      <c r="AU332" s="136" t="str">
        <f t="shared" si="113"/>
        <v/>
      </c>
      <c r="AV332" s="119"/>
      <c r="AW332" s="119"/>
      <c r="AX332" s="119"/>
    </row>
    <row r="333" spans="3:50" ht="25.5" customHeight="1" x14ac:dyDescent="0.55000000000000004">
      <c r="C333" s="182">
        <v>327</v>
      </c>
      <c r="D333" s="365"/>
      <c r="E333" s="366"/>
      <c r="F333" s="364"/>
      <c r="G333" s="371"/>
      <c r="H333" s="370"/>
      <c r="I333" s="114">
        <f t="shared" si="97"/>
        <v>0</v>
      </c>
      <c r="J333" s="114"/>
      <c r="K333" s="172" t="str">
        <f t="shared" si="98"/>
        <v/>
      </c>
      <c r="L333" s="173" t="str">
        <f t="shared" si="99"/>
        <v/>
      </c>
      <c r="M333" s="248" t="s">
        <v>53</v>
      </c>
      <c r="O333" s="174" t="str">
        <f t="shared" si="100"/>
        <v/>
      </c>
      <c r="P333" s="174" t="str">
        <f t="shared" si="107"/>
        <v/>
      </c>
      <c r="Q333" s="171" t="str">
        <f t="shared" si="108"/>
        <v/>
      </c>
      <c r="R333" s="248" t="s">
        <v>53</v>
      </c>
      <c r="U333" s="134" t="str">
        <f t="shared" si="109"/>
        <v/>
      </c>
      <c r="V333" s="248" t="s">
        <v>53</v>
      </c>
      <c r="W333" s="29"/>
      <c r="X333" s="29"/>
      <c r="Y333" s="29"/>
      <c r="Z333" s="29"/>
      <c r="AA333" s="129">
        <f t="shared" si="101"/>
        <v>0</v>
      </c>
      <c r="AB333" s="129">
        <f t="shared" si="102"/>
        <v>0</v>
      </c>
      <c r="AC333" s="129">
        <f t="shared" si="103"/>
        <v>0</v>
      </c>
      <c r="AD333" s="129">
        <f t="shared" si="104"/>
        <v>0</v>
      </c>
      <c r="AE333" s="189"/>
      <c r="AF333" s="189"/>
      <c r="AG333" s="135">
        <f t="shared" si="110"/>
        <v>0</v>
      </c>
      <c r="AH333" s="129"/>
      <c r="AI333" s="135">
        <f t="shared" si="111"/>
        <v>0</v>
      </c>
      <c r="AJ333" s="130">
        <f t="shared" si="105"/>
        <v>0</v>
      </c>
      <c r="AK333" s="130" t="str">
        <f t="shared" si="106"/>
        <v/>
      </c>
      <c r="AL333" s="130" t="str">
        <f t="shared" si="112"/>
        <v/>
      </c>
      <c r="AM333" s="119"/>
      <c r="AN333" s="119"/>
      <c r="AO333" s="94" t="str">
        <f t="shared" si="96"/>
        <v/>
      </c>
      <c r="AP333" s="132"/>
      <c r="AQ333" s="133" t="str">
        <f t="shared" si="95"/>
        <v/>
      </c>
      <c r="AR333" s="249"/>
      <c r="AT333" s="248" t="s">
        <v>54</v>
      </c>
      <c r="AU333" s="136" t="str">
        <f t="shared" si="113"/>
        <v/>
      </c>
      <c r="AV333" s="119"/>
      <c r="AW333" s="119"/>
      <c r="AX333" s="119"/>
    </row>
    <row r="334" spans="3:50" ht="25.5" customHeight="1" x14ac:dyDescent="0.55000000000000004">
      <c r="C334" s="182">
        <v>328</v>
      </c>
      <c r="D334" s="365"/>
      <c r="E334" s="366"/>
      <c r="F334" s="364"/>
      <c r="G334" s="371"/>
      <c r="H334" s="370"/>
      <c r="I334" s="114">
        <f t="shared" si="97"/>
        <v>0</v>
      </c>
      <c r="J334" s="114"/>
      <c r="K334" s="172" t="str">
        <f t="shared" si="98"/>
        <v/>
      </c>
      <c r="L334" s="173" t="str">
        <f t="shared" si="99"/>
        <v/>
      </c>
      <c r="M334" s="248" t="s">
        <v>53</v>
      </c>
      <c r="O334" s="174" t="str">
        <f t="shared" si="100"/>
        <v/>
      </c>
      <c r="P334" s="174" t="str">
        <f t="shared" si="107"/>
        <v/>
      </c>
      <c r="Q334" s="171" t="str">
        <f t="shared" si="108"/>
        <v/>
      </c>
      <c r="R334" s="248" t="s">
        <v>53</v>
      </c>
      <c r="U334" s="134" t="str">
        <f t="shared" si="109"/>
        <v/>
      </c>
      <c r="V334" s="248" t="s">
        <v>53</v>
      </c>
      <c r="W334" s="29"/>
      <c r="X334" s="29"/>
      <c r="Y334" s="29"/>
      <c r="Z334" s="29"/>
      <c r="AA334" s="129">
        <f t="shared" si="101"/>
        <v>0</v>
      </c>
      <c r="AB334" s="129">
        <f t="shared" si="102"/>
        <v>0</v>
      </c>
      <c r="AC334" s="129">
        <f t="shared" si="103"/>
        <v>0</v>
      </c>
      <c r="AD334" s="129">
        <f t="shared" si="104"/>
        <v>0</v>
      </c>
      <c r="AE334" s="189"/>
      <c r="AF334" s="189"/>
      <c r="AG334" s="135">
        <f t="shared" si="110"/>
        <v>0</v>
      </c>
      <c r="AH334" s="129"/>
      <c r="AI334" s="135">
        <f t="shared" si="111"/>
        <v>0</v>
      </c>
      <c r="AJ334" s="130">
        <f t="shared" si="105"/>
        <v>0</v>
      </c>
      <c r="AK334" s="130" t="str">
        <f t="shared" si="106"/>
        <v/>
      </c>
      <c r="AL334" s="130" t="str">
        <f t="shared" si="112"/>
        <v/>
      </c>
      <c r="AM334" s="119"/>
      <c r="AN334" s="119"/>
      <c r="AO334" s="94" t="str">
        <f t="shared" si="96"/>
        <v/>
      </c>
      <c r="AP334" s="132"/>
      <c r="AQ334" s="133" t="str">
        <f t="shared" si="95"/>
        <v/>
      </c>
      <c r="AR334" s="249"/>
      <c r="AT334" s="248" t="s">
        <v>54</v>
      </c>
      <c r="AU334" s="136" t="str">
        <f t="shared" si="113"/>
        <v/>
      </c>
      <c r="AV334" s="119"/>
      <c r="AW334" s="119"/>
      <c r="AX334" s="119"/>
    </row>
    <row r="335" spans="3:50" ht="25.5" customHeight="1" x14ac:dyDescent="0.55000000000000004">
      <c r="C335" s="182">
        <v>329</v>
      </c>
      <c r="D335" s="365"/>
      <c r="E335" s="366"/>
      <c r="F335" s="364"/>
      <c r="G335" s="371"/>
      <c r="H335" s="370"/>
      <c r="I335" s="114">
        <f t="shared" si="97"/>
        <v>0</v>
      </c>
      <c r="J335" s="114"/>
      <c r="K335" s="172" t="str">
        <f t="shared" si="98"/>
        <v/>
      </c>
      <c r="L335" s="173" t="str">
        <f t="shared" si="99"/>
        <v/>
      </c>
      <c r="M335" s="248" t="s">
        <v>53</v>
      </c>
      <c r="O335" s="174" t="str">
        <f t="shared" si="100"/>
        <v/>
      </c>
      <c r="P335" s="174" t="str">
        <f t="shared" si="107"/>
        <v/>
      </c>
      <c r="Q335" s="171" t="str">
        <f t="shared" si="108"/>
        <v/>
      </c>
      <c r="R335" s="248" t="s">
        <v>53</v>
      </c>
      <c r="U335" s="134" t="str">
        <f t="shared" si="109"/>
        <v/>
      </c>
      <c r="V335" s="248" t="s">
        <v>53</v>
      </c>
      <c r="W335" s="29"/>
      <c r="X335" s="29"/>
      <c r="Y335" s="29"/>
      <c r="Z335" s="29"/>
      <c r="AA335" s="129">
        <f t="shared" si="101"/>
        <v>0</v>
      </c>
      <c r="AB335" s="129">
        <f t="shared" si="102"/>
        <v>0</v>
      </c>
      <c r="AC335" s="129">
        <f t="shared" si="103"/>
        <v>0</v>
      </c>
      <c r="AD335" s="129">
        <f t="shared" si="104"/>
        <v>0</v>
      </c>
      <c r="AE335" s="189"/>
      <c r="AF335" s="189"/>
      <c r="AG335" s="135">
        <f t="shared" si="110"/>
        <v>0</v>
      </c>
      <c r="AH335" s="129"/>
      <c r="AI335" s="135">
        <f t="shared" si="111"/>
        <v>0</v>
      </c>
      <c r="AJ335" s="130">
        <f t="shared" si="105"/>
        <v>0</v>
      </c>
      <c r="AK335" s="130" t="str">
        <f t="shared" si="106"/>
        <v/>
      </c>
      <c r="AL335" s="130" t="str">
        <f t="shared" si="112"/>
        <v/>
      </c>
      <c r="AM335" s="119"/>
      <c r="AN335" s="119"/>
      <c r="AO335" s="94" t="str">
        <f t="shared" si="96"/>
        <v/>
      </c>
      <c r="AP335" s="132"/>
      <c r="AQ335" s="133" t="str">
        <f t="shared" si="95"/>
        <v/>
      </c>
      <c r="AR335" s="249"/>
      <c r="AT335" s="248" t="s">
        <v>54</v>
      </c>
      <c r="AU335" s="136" t="str">
        <f t="shared" si="113"/>
        <v/>
      </c>
      <c r="AV335" s="119"/>
      <c r="AW335" s="119"/>
      <c r="AX335" s="119"/>
    </row>
    <row r="336" spans="3:50" ht="25.5" customHeight="1" x14ac:dyDescent="0.55000000000000004">
      <c r="C336" s="182">
        <v>330</v>
      </c>
      <c r="D336" s="365"/>
      <c r="E336" s="366"/>
      <c r="F336" s="364"/>
      <c r="G336" s="371"/>
      <c r="H336" s="370"/>
      <c r="I336" s="114">
        <f t="shared" si="97"/>
        <v>0</v>
      </c>
      <c r="J336" s="114"/>
      <c r="K336" s="172" t="str">
        <f t="shared" si="98"/>
        <v/>
      </c>
      <c r="L336" s="173" t="str">
        <f t="shared" si="99"/>
        <v/>
      </c>
      <c r="M336" s="248" t="s">
        <v>53</v>
      </c>
      <c r="O336" s="174" t="str">
        <f t="shared" si="100"/>
        <v/>
      </c>
      <c r="P336" s="174" t="str">
        <f t="shared" si="107"/>
        <v/>
      </c>
      <c r="Q336" s="171" t="str">
        <f t="shared" si="108"/>
        <v/>
      </c>
      <c r="R336" s="248" t="s">
        <v>53</v>
      </c>
      <c r="U336" s="134" t="str">
        <f t="shared" si="109"/>
        <v/>
      </c>
      <c r="V336" s="248" t="s">
        <v>53</v>
      </c>
      <c r="W336" s="29"/>
      <c r="X336" s="29"/>
      <c r="Y336" s="29"/>
      <c r="Z336" s="29"/>
      <c r="AA336" s="129">
        <f t="shared" si="101"/>
        <v>0</v>
      </c>
      <c r="AB336" s="129">
        <f t="shared" si="102"/>
        <v>0</v>
      </c>
      <c r="AC336" s="129">
        <f t="shared" si="103"/>
        <v>0</v>
      </c>
      <c r="AD336" s="129">
        <f t="shared" si="104"/>
        <v>0</v>
      </c>
      <c r="AE336" s="189"/>
      <c r="AF336" s="189"/>
      <c r="AG336" s="135">
        <f t="shared" si="110"/>
        <v>0</v>
      </c>
      <c r="AH336" s="129"/>
      <c r="AI336" s="135">
        <f t="shared" si="111"/>
        <v>0</v>
      </c>
      <c r="AJ336" s="130">
        <f t="shared" si="105"/>
        <v>0</v>
      </c>
      <c r="AK336" s="130" t="str">
        <f t="shared" si="106"/>
        <v/>
      </c>
      <c r="AL336" s="130" t="str">
        <f t="shared" si="112"/>
        <v/>
      </c>
      <c r="AM336" s="119"/>
      <c r="AN336" s="119"/>
      <c r="AO336" s="94" t="str">
        <f t="shared" si="96"/>
        <v/>
      </c>
      <c r="AP336" s="132"/>
      <c r="AQ336" s="133" t="str">
        <f t="shared" ref="AQ336:AQ399" si="114">IF(AO336="",Q336,AO336+Q336)</f>
        <v/>
      </c>
      <c r="AR336" s="249"/>
      <c r="AT336" s="248" t="s">
        <v>54</v>
      </c>
      <c r="AU336" s="136" t="str">
        <f t="shared" si="113"/>
        <v/>
      </c>
      <c r="AV336" s="119"/>
      <c r="AW336" s="119"/>
      <c r="AX336" s="119"/>
    </row>
    <row r="337" spans="3:50" ht="25.5" customHeight="1" x14ac:dyDescent="0.55000000000000004">
      <c r="C337" s="182">
        <v>331</v>
      </c>
      <c r="D337" s="365"/>
      <c r="E337" s="366"/>
      <c r="F337" s="364"/>
      <c r="G337" s="371"/>
      <c r="H337" s="370"/>
      <c r="I337" s="114">
        <f t="shared" si="97"/>
        <v>0</v>
      </c>
      <c r="J337" s="114"/>
      <c r="K337" s="172" t="str">
        <f t="shared" si="98"/>
        <v/>
      </c>
      <c r="L337" s="173" t="str">
        <f t="shared" si="99"/>
        <v/>
      </c>
      <c r="M337" s="248" t="s">
        <v>53</v>
      </c>
      <c r="O337" s="174" t="str">
        <f t="shared" si="100"/>
        <v/>
      </c>
      <c r="P337" s="174" t="str">
        <f t="shared" si="107"/>
        <v/>
      </c>
      <c r="Q337" s="171" t="str">
        <f t="shared" si="108"/>
        <v/>
      </c>
      <c r="R337" s="248" t="s">
        <v>53</v>
      </c>
      <c r="U337" s="134" t="str">
        <f t="shared" si="109"/>
        <v/>
      </c>
      <c r="V337" s="248" t="s">
        <v>53</v>
      </c>
      <c r="W337" s="29"/>
      <c r="X337" s="29"/>
      <c r="Y337" s="29"/>
      <c r="Z337" s="29"/>
      <c r="AA337" s="129">
        <f t="shared" si="101"/>
        <v>0</v>
      </c>
      <c r="AB337" s="129">
        <f t="shared" si="102"/>
        <v>0</v>
      </c>
      <c r="AC337" s="129">
        <f t="shared" si="103"/>
        <v>0</v>
      </c>
      <c r="AD337" s="129">
        <f t="shared" si="104"/>
        <v>0</v>
      </c>
      <c r="AE337" s="189"/>
      <c r="AF337" s="189"/>
      <c r="AG337" s="135">
        <f t="shared" si="110"/>
        <v>0</v>
      </c>
      <c r="AH337" s="129"/>
      <c r="AI337" s="135">
        <f t="shared" si="111"/>
        <v>0</v>
      </c>
      <c r="AJ337" s="130">
        <f t="shared" si="105"/>
        <v>0</v>
      </c>
      <c r="AK337" s="130" t="str">
        <f t="shared" si="106"/>
        <v/>
      </c>
      <c r="AL337" s="130" t="str">
        <f t="shared" si="112"/>
        <v/>
      </c>
      <c r="AM337" s="119"/>
      <c r="AN337" s="119"/>
      <c r="AO337" s="94" t="str">
        <f t="shared" si="96"/>
        <v/>
      </c>
      <c r="AP337" s="132"/>
      <c r="AQ337" s="133" t="str">
        <f t="shared" si="114"/>
        <v/>
      </c>
      <c r="AR337" s="249"/>
      <c r="AT337" s="248" t="s">
        <v>54</v>
      </c>
      <c r="AU337" s="136" t="str">
        <f t="shared" si="113"/>
        <v/>
      </c>
      <c r="AV337" s="119"/>
      <c r="AW337" s="119"/>
      <c r="AX337" s="119"/>
    </row>
    <row r="338" spans="3:50" ht="25.5" customHeight="1" x14ac:dyDescent="0.55000000000000004">
      <c r="C338" s="182">
        <v>332</v>
      </c>
      <c r="D338" s="365"/>
      <c r="E338" s="366"/>
      <c r="F338" s="364"/>
      <c r="G338" s="371"/>
      <c r="H338" s="370"/>
      <c r="I338" s="114">
        <f t="shared" si="97"/>
        <v>0</v>
      </c>
      <c r="J338" s="114"/>
      <c r="K338" s="172" t="str">
        <f t="shared" si="98"/>
        <v/>
      </c>
      <c r="L338" s="173" t="str">
        <f t="shared" si="99"/>
        <v/>
      </c>
      <c r="M338" s="248" t="s">
        <v>53</v>
      </c>
      <c r="O338" s="174" t="str">
        <f t="shared" si="100"/>
        <v/>
      </c>
      <c r="P338" s="174" t="str">
        <f t="shared" si="107"/>
        <v/>
      </c>
      <c r="Q338" s="171" t="str">
        <f t="shared" si="108"/>
        <v/>
      </c>
      <c r="R338" s="248" t="s">
        <v>53</v>
      </c>
      <c r="U338" s="134" t="str">
        <f t="shared" si="109"/>
        <v/>
      </c>
      <c r="V338" s="248" t="s">
        <v>53</v>
      </c>
      <c r="W338" s="29"/>
      <c r="X338" s="29"/>
      <c r="Y338" s="29"/>
      <c r="Z338" s="29"/>
      <c r="AA338" s="129">
        <f t="shared" si="101"/>
        <v>0</v>
      </c>
      <c r="AB338" s="129">
        <f t="shared" si="102"/>
        <v>0</v>
      </c>
      <c r="AC338" s="129">
        <f t="shared" si="103"/>
        <v>0</v>
      </c>
      <c r="AD338" s="129">
        <f t="shared" si="104"/>
        <v>0</v>
      </c>
      <c r="AE338" s="189"/>
      <c r="AF338" s="189"/>
      <c r="AG338" s="135">
        <f t="shared" si="110"/>
        <v>0</v>
      </c>
      <c r="AH338" s="129"/>
      <c r="AI338" s="135">
        <f t="shared" si="111"/>
        <v>0</v>
      </c>
      <c r="AJ338" s="130">
        <f t="shared" si="105"/>
        <v>0</v>
      </c>
      <c r="AK338" s="130" t="str">
        <f t="shared" si="106"/>
        <v/>
      </c>
      <c r="AL338" s="130" t="str">
        <f t="shared" si="112"/>
        <v/>
      </c>
      <c r="AM338" s="119"/>
      <c r="AN338" s="119"/>
      <c r="AO338" s="94" t="str">
        <f t="shared" si="96"/>
        <v/>
      </c>
      <c r="AP338" s="132"/>
      <c r="AQ338" s="133" t="str">
        <f t="shared" si="114"/>
        <v/>
      </c>
      <c r="AR338" s="249"/>
      <c r="AT338" s="248" t="s">
        <v>54</v>
      </c>
      <c r="AU338" s="136" t="str">
        <f t="shared" si="113"/>
        <v/>
      </c>
      <c r="AV338" s="119"/>
      <c r="AW338" s="119"/>
      <c r="AX338" s="119"/>
    </row>
    <row r="339" spans="3:50" ht="25.5" customHeight="1" x14ac:dyDescent="0.55000000000000004">
      <c r="C339" s="182">
        <v>333</v>
      </c>
      <c r="D339" s="365"/>
      <c r="E339" s="366"/>
      <c r="F339" s="364"/>
      <c r="G339" s="371"/>
      <c r="H339" s="370"/>
      <c r="I339" s="114">
        <f t="shared" si="97"/>
        <v>0</v>
      </c>
      <c r="J339" s="114"/>
      <c r="K339" s="172" t="str">
        <f t="shared" si="98"/>
        <v/>
      </c>
      <c r="L339" s="173" t="str">
        <f t="shared" si="99"/>
        <v/>
      </c>
      <c r="M339" s="248" t="s">
        <v>53</v>
      </c>
      <c r="O339" s="174" t="str">
        <f t="shared" si="100"/>
        <v/>
      </c>
      <c r="P339" s="174" t="str">
        <f t="shared" si="107"/>
        <v/>
      </c>
      <c r="Q339" s="171" t="str">
        <f t="shared" si="108"/>
        <v/>
      </c>
      <c r="R339" s="248" t="s">
        <v>53</v>
      </c>
      <c r="U339" s="134" t="str">
        <f t="shared" si="109"/>
        <v/>
      </c>
      <c r="V339" s="248" t="s">
        <v>53</v>
      </c>
      <c r="W339" s="29"/>
      <c r="X339" s="29"/>
      <c r="Y339" s="29"/>
      <c r="Z339" s="29"/>
      <c r="AA339" s="129">
        <f t="shared" si="101"/>
        <v>0</v>
      </c>
      <c r="AB339" s="129">
        <f t="shared" si="102"/>
        <v>0</v>
      </c>
      <c r="AC339" s="129">
        <f t="shared" si="103"/>
        <v>0</v>
      </c>
      <c r="AD339" s="129">
        <f t="shared" si="104"/>
        <v>0</v>
      </c>
      <c r="AE339" s="189"/>
      <c r="AF339" s="189"/>
      <c r="AG339" s="135">
        <f t="shared" si="110"/>
        <v>0</v>
      </c>
      <c r="AH339" s="129"/>
      <c r="AI339" s="135">
        <f t="shared" si="111"/>
        <v>0</v>
      </c>
      <c r="AJ339" s="130">
        <f t="shared" si="105"/>
        <v>0</v>
      </c>
      <c r="AK339" s="130" t="str">
        <f t="shared" si="106"/>
        <v/>
      </c>
      <c r="AL339" s="130" t="str">
        <f t="shared" si="112"/>
        <v/>
      </c>
      <c r="AM339" s="119"/>
      <c r="AN339" s="119"/>
      <c r="AO339" s="94" t="str">
        <f t="shared" ref="AO339:AO402" si="115">AL339</f>
        <v/>
      </c>
      <c r="AP339" s="132"/>
      <c r="AQ339" s="133" t="str">
        <f t="shared" si="114"/>
        <v/>
      </c>
      <c r="AR339" s="249"/>
      <c r="AT339" s="248" t="s">
        <v>54</v>
      </c>
      <c r="AU339" s="136" t="str">
        <f t="shared" si="113"/>
        <v/>
      </c>
      <c r="AV339" s="119"/>
      <c r="AW339" s="119"/>
      <c r="AX339" s="119"/>
    </row>
    <row r="340" spans="3:50" ht="25.5" customHeight="1" x14ac:dyDescent="0.55000000000000004">
      <c r="C340" s="182">
        <v>334</v>
      </c>
      <c r="D340" s="365"/>
      <c r="E340" s="366"/>
      <c r="F340" s="364"/>
      <c r="G340" s="371"/>
      <c r="H340" s="370"/>
      <c r="I340" s="114">
        <f t="shared" si="97"/>
        <v>0</v>
      </c>
      <c r="J340" s="114"/>
      <c r="K340" s="172" t="str">
        <f t="shared" si="98"/>
        <v/>
      </c>
      <c r="L340" s="173" t="str">
        <f t="shared" si="99"/>
        <v/>
      </c>
      <c r="M340" s="248" t="s">
        <v>53</v>
      </c>
      <c r="O340" s="174" t="str">
        <f t="shared" si="100"/>
        <v/>
      </c>
      <c r="P340" s="174" t="str">
        <f t="shared" si="107"/>
        <v/>
      </c>
      <c r="Q340" s="171" t="str">
        <f t="shared" si="108"/>
        <v/>
      </c>
      <c r="R340" s="248" t="s">
        <v>53</v>
      </c>
      <c r="U340" s="134" t="str">
        <f t="shared" si="109"/>
        <v/>
      </c>
      <c r="V340" s="248" t="s">
        <v>53</v>
      </c>
      <c r="W340" s="29"/>
      <c r="X340" s="29"/>
      <c r="Y340" s="29"/>
      <c r="Z340" s="29"/>
      <c r="AA340" s="129">
        <f t="shared" si="101"/>
        <v>0</v>
      </c>
      <c r="AB340" s="129">
        <f t="shared" si="102"/>
        <v>0</v>
      </c>
      <c r="AC340" s="129">
        <f t="shared" si="103"/>
        <v>0</v>
      </c>
      <c r="AD340" s="129">
        <f t="shared" si="104"/>
        <v>0</v>
      </c>
      <c r="AE340" s="189"/>
      <c r="AF340" s="189"/>
      <c r="AG340" s="135">
        <f t="shared" si="110"/>
        <v>0</v>
      </c>
      <c r="AH340" s="129"/>
      <c r="AI340" s="135">
        <f t="shared" si="111"/>
        <v>0</v>
      </c>
      <c r="AJ340" s="130">
        <f t="shared" si="105"/>
        <v>0</v>
      </c>
      <c r="AK340" s="130" t="str">
        <f t="shared" si="106"/>
        <v/>
      </c>
      <c r="AL340" s="130" t="str">
        <f t="shared" si="112"/>
        <v/>
      </c>
      <c r="AM340" s="119"/>
      <c r="AN340" s="119"/>
      <c r="AO340" s="94" t="str">
        <f t="shared" si="115"/>
        <v/>
      </c>
      <c r="AP340" s="132"/>
      <c r="AQ340" s="133" t="str">
        <f t="shared" si="114"/>
        <v/>
      </c>
      <c r="AR340" s="249"/>
      <c r="AT340" s="248" t="s">
        <v>54</v>
      </c>
      <c r="AU340" s="136" t="str">
        <f t="shared" si="113"/>
        <v/>
      </c>
      <c r="AV340" s="119"/>
      <c r="AW340" s="119"/>
      <c r="AX340" s="119"/>
    </row>
    <row r="341" spans="3:50" ht="25.5" customHeight="1" x14ac:dyDescent="0.55000000000000004">
      <c r="C341" s="182">
        <v>335</v>
      </c>
      <c r="D341" s="365"/>
      <c r="E341" s="366"/>
      <c r="F341" s="364"/>
      <c r="G341" s="371"/>
      <c r="H341" s="370"/>
      <c r="I341" s="114">
        <f t="shared" si="97"/>
        <v>0</v>
      </c>
      <c r="J341" s="114"/>
      <c r="K341" s="172" t="str">
        <f t="shared" si="98"/>
        <v/>
      </c>
      <c r="L341" s="173" t="str">
        <f t="shared" si="99"/>
        <v/>
      </c>
      <c r="M341" s="248" t="s">
        <v>53</v>
      </c>
      <c r="O341" s="174" t="str">
        <f t="shared" si="100"/>
        <v/>
      </c>
      <c r="P341" s="174" t="str">
        <f t="shared" si="107"/>
        <v/>
      </c>
      <c r="Q341" s="171" t="str">
        <f t="shared" si="108"/>
        <v/>
      </c>
      <c r="R341" s="248" t="s">
        <v>53</v>
      </c>
      <c r="U341" s="134" t="str">
        <f t="shared" si="109"/>
        <v/>
      </c>
      <c r="V341" s="248" t="s">
        <v>53</v>
      </c>
      <c r="W341" s="29"/>
      <c r="X341" s="29"/>
      <c r="Y341" s="29"/>
      <c r="Z341" s="29"/>
      <c r="AA341" s="129">
        <f t="shared" si="101"/>
        <v>0</v>
      </c>
      <c r="AB341" s="129">
        <f t="shared" si="102"/>
        <v>0</v>
      </c>
      <c r="AC341" s="129">
        <f t="shared" si="103"/>
        <v>0</v>
      </c>
      <c r="AD341" s="129">
        <f t="shared" si="104"/>
        <v>0</v>
      </c>
      <c r="AE341" s="189"/>
      <c r="AF341" s="189"/>
      <c r="AG341" s="135">
        <f t="shared" si="110"/>
        <v>0</v>
      </c>
      <c r="AH341" s="129"/>
      <c r="AI341" s="135">
        <f t="shared" si="111"/>
        <v>0</v>
      </c>
      <c r="AJ341" s="130">
        <f t="shared" si="105"/>
        <v>0</v>
      </c>
      <c r="AK341" s="130" t="str">
        <f t="shared" si="106"/>
        <v/>
      </c>
      <c r="AL341" s="130" t="str">
        <f t="shared" si="112"/>
        <v/>
      </c>
      <c r="AM341" s="119"/>
      <c r="AN341" s="119"/>
      <c r="AO341" s="94" t="str">
        <f t="shared" si="115"/>
        <v/>
      </c>
      <c r="AP341" s="132"/>
      <c r="AQ341" s="133" t="str">
        <f t="shared" si="114"/>
        <v/>
      </c>
      <c r="AR341" s="249"/>
      <c r="AT341" s="248" t="s">
        <v>54</v>
      </c>
      <c r="AU341" s="136" t="str">
        <f t="shared" si="113"/>
        <v/>
      </c>
      <c r="AV341" s="119"/>
      <c r="AW341" s="119"/>
      <c r="AX341" s="119"/>
    </row>
    <row r="342" spans="3:50" ht="25.5" customHeight="1" x14ac:dyDescent="0.55000000000000004">
      <c r="C342" s="182">
        <v>336</v>
      </c>
      <c r="D342" s="365"/>
      <c r="E342" s="366"/>
      <c r="F342" s="364"/>
      <c r="G342" s="371"/>
      <c r="H342" s="370"/>
      <c r="I342" s="114">
        <f t="shared" si="97"/>
        <v>0</v>
      </c>
      <c r="J342" s="114"/>
      <c r="K342" s="172" t="str">
        <f t="shared" si="98"/>
        <v/>
      </c>
      <c r="L342" s="173" t="str">
        <f t="shared" si="99"/>
        <v/>
      </c>
      <c r="M342" s="248" t="s">
        <v>53</v>
      </c>
      <c r="O342" s="174" t="str">
        <f t="shared" si="100"/>
        <v/>
      </c>
      <c r="P342" s="174" t="str">
        <f t="shared" si="107"/>
        <v/>
      </c>
      <c r="Q342" s="171" t="str">
        <f t="shared" si="108"/>
        <v/>
      </c>
      <c r="R342" s="248" t="s">
        <v>53</v>
      </c>
      <c r="U342" s="134" t="str">
        <f t="shared" si="109"/>
        <v/>
      </c>
      <c r="V342" s="248" t="s">
        <v>53</v>
      </c>
      <c r="W342" s="29"/>
      <c r="X342" s="29"/>
      <c r="Y342" s="29"/>
      <c r="Z342" s="29"/>
      <c r="AA342" s="129">
        <f t="shared" si="101"/>
        <v>0</v>
      </c>
      <c r="AB342" s="129">
        <f t="shared" si="102"/>
        <v>0</v>
      </c>
      <c r="AC342" s="129">
        <f t="shared" si="103"/>
        <v>0</v>
      </c>
      <c r="AD342" s="129">
        <f t="shared" si="104"/>
        <v>0</v>
      </c>
      <c r="AE342" s="189"/>
      <c r="AF342" s="189"/>
      <c r="AG342" s="135">
        <f t="shared" si="110"/>
        <v>0</v>
      </c>
      <c r="AH342" s="129"/>
      <c r="AI342" s="135">
        <f t="shared" si="111"/>
        <v>0</v>
      </c>
      <c r="AJ342" s="130">
        <f t="shared" si="105"/>
        <v>0</v>
      </c>
      <c r="AK342" s="130" t="str">
        <f t="shared" si="106"/>
        <v/>
      </c>
      <c r="AL342" s="130" t="str">
        <f t="shared" si="112"/>
        <v/>
      </c>
      <c r="AM342" s="119"/>
      <c r="AN342" s="119"/>
      <c r="AO342" s="94" t="str">
        <f t="shared" si="115"/>
        <v/>
      </c>
      <c r="AP342" s="132"/>
      <c r="AQ342" s="133" t="str">
        <f t="shared" si="114"/>
        <v/>
      </c>
      <c r="AR342" s="249"/>
      <c r="AT342" s="248" t="s">
        <v>54</v>
      </c>
      <c r="AU342" s="136" t="str">
        <f t="shared" si="113"/>
        <v/>
      </c>
      <c r="AV342" s="119"/>
      <c r="AW342" s="119"/>
      <c r="AX342" s="119"/>
    </row>
    <row r="343" spans="3:50" ht="25.5" customHeight="1" x14ac:dyDescent="0.55000000000000004">
      <c r="C343" s="182">
        <v>337</v>
      </c>
      <c r="D343" s="365"/>
      <c r="E343" s="366"/>
      <c r="F343" s="364"/>
      <c r="G343" s="371"/>
      <c r="H343" s="370"/>
      <c r="I343" s="114">
        <f t="shared" si="97"/>
        <v>0</v>
      </c>
      <c r="J343" s="114"/>
      <c r="K343" s="172" t="str">
        <f t="shared" si="98"/>
        <v/>
      </c>
      <c r="L343" s="173" t="str">
        <f t="shared" si="99"/>
        <v/>
      </c>
      <c r="M343" s="248" t="s">
        <v>53</v>
      </c>
      <c r="O343" s="174" t="str">
        <f t="shared" si="100"/>
        <v/>
      </c>
      <c r="P343" s="174" t="str">
        <f t="shared" si="107"/>
        <v/>
      </c>
      <c r="Q343" s="171" t="str">
        <f t="shared" si="108"/>
        <v/>
      </c>
      <c r="R343" s="248" t="s">
        <v>53</v>
      </c>
      <c r="U343" s="134" t="str">
        <f t="shared" si="109"/>
        <v/>
      </c>
      <c r="V343" s="248" t="s">
        <v>53</v>
      </c>
      <c r="W343" s="29"/>
      <c r="X343" s="29"/>
      <c r="Y343" s="29"/>
      <c r="Z343" s="29"/>
      <c r="AA343" s="129">
        <f t="shared" si="101"/>
        <v>0</v>
      </c>
      <c r="AB343" s="129">
        <f t="shared" si="102"/>
        <v>0</v>
      </c>
      <c r="AC343" s="129">
        <f t="shared" si="103"/>
        <v>0</v>
      </c>
      <c r="AD343" s="129">
        <f t="shared" si="104"/>
        <v>0</v>
      </c>
      <c r="AE343" s="189"/>
      <c r="AF343" s="189"/>
      <c r="AG343" s="135">
        <f t="shared" si="110"/>
        <v>0</v>
      </c>
      <c r="AH343" s="129"/>
      <c r="AI343" s="135">
        <f t="shared" si="111"/>
        <v>0</v>
      </c>
      <c r="AJ343" s="130">
        <f t="shared" si="105"/>
        <v>0</v>
      </c>
      <c r="AK343" s="130" t="str">
        <f t="shared" si="106"/>
        <v/>
      </c>
      <c r="AL343" s="130" t="str">
        <f t="shared" si="112"/>
        <v/>
      </c>
      <c r="AM343" s="119"/>
      <c r="AN343" s="119"/>
      <c r="AO343" s="94" t="str">
        <f t="shared" si="115"/>
        <v/>
      </c>
      <c r="AP343" s="132"/>
      <c r="AQ343" s="133" t="str">
        <f t="shared" si="114"/>
        <v/>
      </c>
      <c r="AR343" s="249"/>
      <c r="AT343" s="248" t="s">
        <v>54</v>
      </c>
      <c r="AU343" s="136" t="str">
        <f t="shared" si="113"/>
        <v/>
      </c>
      <c r="AV343" s="119"/>
      <c r="AW343" s="119"/>
      <c r="AX343" s="119"/>
    </row>
    <row r="344" spans="3:50" ht="25.5" customHeight="1" x14ac:dyDescent="0.55000000000000004">
      <c r="C344" s="182">
        <v>338</v>
      </c>
      <c r="D344" s="365"/>
      <c r="E344" s="366"/>
      <c r="F344" s="364"/>
      <c r="G344" s="371"/>
      <c r="H344" s="370"/>
      <c r="I344" s="114">
        <f t="shared" si="97"/>
        <v>0</v>
      </c>
      <c r="J344" s="114"/>
      <c r="K344" s="172" t="str">
        <f t="shared" si="98"/>
        <v/>
      </c>
      <c r="L344" s="173" t="str">
        <f t="shared" si="99"/>
        <v/>
      </c>
      <c r="M344" s="248" t="s">
        <v>53</v>
      </c>
      <c r="O344" s="174" t="str">
        <f t="shared" si="100"/>
        <v/>
      </c>
      <c r="P344" s="174" t="str">
        <f t="shared" si="107"/>
        <v/>
      </c>
      <c r="Q344" s="171" t="str">
        <f t="shared" si="108"/>
        <v/>
      </c>
      <c r="R344" s="248" t="s">
        <v>53</v>
      </c>
      <c r="U344" s="134" t="str">
        <f t="shared" si="109"/>
        <v/>
      </c>
      <c r="V344" s="248" t="s">
        <v>53</v>
      </c>
      <c r="W344" s="29"/>
      <c r="X344" s="29"/>
      <c r="Y344" s="29"/>
      <c r="Z344" s="29"/>
      <c r="AA344" s="129">
        <f t="shared" si="101"/>
        <v>0</v>
      </c>
      <c r="AB344" s="129">
        <f t="shared" si="102"/>
        <v>0</v>
      </c>
      <c r="AC344" s="129">
        <f t="shared" si="103"/>
        <v>0</v>
      </c>
      <c r="AD344" s="129">
        <f t="shared" si="104"/>
        <v>0</v>
      </c>
      <c r="AE344" s="189"/>
      <c r="AF344" s="189"/>
      <c r="AG344" s="135">
        <f t="shared" si="110"/>
        <v>0</v>
      </c>
      <c r="AH344" s="129"/>
      <c r="AI344" s="135">
        <f t="shared" si="111"/>
        <v>0</v>
      </c>
      <c r="AJ344" s="130">
        <f t="shared" si="105"/>
        <v>0</v>
      </c>
      <c r="AK344" s="130" t="str">
        <f t="shared" si="106"/>
        <v/>
      </c>
      <c r="AL344" s="130" t="str">
        <f t="shared" si="112"/>
        <v/>
      </c>
      <c r="AM344" s="119"/>
      <c r="AN344" s="119"/>
      <c r="AO344" s="94" t="str">
        <f t="shared" si="115"/>
        <v/>
      </c>
      <c r="AP344" s="132"/>
      <c r="AQ344" s="133" t="str">
        <f t="shared" si="114"/>
        <v/>
      </c>
      <c r="AR344" s="249"/>
      <c r="AT344" s="248" t="s">
        <v>54</v>
      </c>
      <c r="AU344" s="136" t="str">
        <f t="shared" si="113"/>
        <v/>
      </c>
      <c r="AV344" s="119"/>
      <c r="AW344" s="119"/>
      <c r="AX344" s="119"/>
    </row>
    <row r="345" spans="3:50" ht="25.5" customHeight="1" x14ac:dyDescent="0.55000000000000004">
      <c r="C345" s="182">
        <v>339</v>
      </c>
      <c r="D345" s="365"/>
      <c r="E345" s="366"/>
      <c r="F345" s="364"/>
      <c r="G345" s="371"/>
      <c r="H345" s="370"/>
      <c r="I345" s="114">
        <f t="shared" si="97"/>
        <v>0</v>
      </c>
      <c r="J345" s="114"/>
      <c r="K345" s="172" t="str">
        <f t="shared" si="98"/>
        <v/>
      </c>
      <c r="L345" s="173" t="str">
        <f t="shared" si="99"/>
        <v/>
      </c>
      <c r="M345" s="248" t="s">
        <v>53</v>
      </c>
      <c r="O345" s="174" t="str">
        <f t="shared" si="100"/>
        <v/>
      </c>
      <c r="P345" s="174" t="str">
        <f t="shared" si="107"/>
        <v/>
      </c>
      <c r="Q345" s="171" t="str">
        <f t="shared" si="108"/>
        <v/>
      </c>
      <c r="R345" s="248" t="s">
        <v>53</v>
      </c>
      <c r="U345" s="134" t="str">
        <f t="shared" si="109"/>
        <v/>
      </c>
      <c r="V345" s="248" t="s">
        <v>53</v>
      </c>
      <c r="W345" s="29"/>
      <c r="X345" s="29"/>
      <c r="Y345" s="29"/>
      <c r="Z345" s="29"/>
      <c r="AA345" s="129">
        <f t="shared" si="101"/>
        <v>0</v>
      </c>
      <c r="AB345" s="129">
        <f t="shared" si="102"/>
        <v>0</v>
      </c>
      <c r="AC345" s="129">
        <f t="shared" si="103"/>
        <v>0</v>
      </c>
      <c r="AD345" s="129">
        <f t="shared" si="104"/>
        <v>0</v>
      </c>
      <c r="AE345" s="189"/>
      <c r="AF345" s="189"/>
      <c r="AG345" s="135">
        <f t="shared" si="110"/>
        <v>0</v>
      </c>
      <c r="AH345" s="129"/>
      <c r="AI345" s="135">
        <f t="shared" si="111"/>
        <v>0</v>
      </c>
      <c r="AJ345" s="130">
        <f t="shared" si="105"/>
        <v>0</v>
      </c>
      <c r="AK345" s="130" t="str">
        <f t="shared" si="106"/>
        <v/>
      </c>
      <c r="AL345" s="130" t="str">
        <f t="shared" si="112"/>
        <v/>
      </c>
      <c r="AM345" s="119"/>
      <c r="AN345" s="119"/>
      <c r="AO345" s="94" t="str">
        <f t="shared" si="115"/>
        <v/>
      </c>
      <c r="AP345" s="132"/>
      <c r="AQ345" s="133" t="str">
        <f t="shared" si="114"/>
        <v/>
      </c>
      <c r="AR345" s="249"/>
      <c r="AT345" s="248" t="s">
        <v>54</v>
      </c>
      <c r="AU345" s="136" t="str">
        <f t="shared" si="113"/>
        <v/>
      </c>
      <c r="AV345" s="119"/>
      <c r="AW345" s="119"/>
      <c r="AX345" s="119"/>
    </row>
    <row r="346" spans="3:50" ht="25.5" customHeight="1" x14ac:dyDescent="0.55000000000000004">
      <c r="C346" s="182">
        <v>340</v>
      </c>
      <c r="D346" s="365"/>
      <c r="E346" s="366"/>
      <c r="F346" s="364"/>
      <c r="G346" s="371"/>
      <c r="H346" s="370"/>
      <c r="I346" s="114">
        <f t="shared" si="97"/>
        <v>0</v>
      </c>
      <c r="J346" s="114"/>
      <c r="K346" s="172" t="str">
        <f t="shared" si="98"/>
        <v/>
      </c>
      <c r="L346" s="173" t="str">
        <f t="shared" si="99"/>
        <v/>
      </c>
      <c r="M346" s="248" t="s">
        <v>53</v>
      </c>
      <c r="O346" s="174" t="str">
        <f t="shared" si="100"/>
        <v/>
      </c>
      <c r="P346" s="174" t="str">
        <f t="shared" si="107"/>
        <v/>
      </c>
      <c r="Q346" s="171" t="str">
        <f t="shared" si="108"/>
        <v/>
      </c>
      <c r="R346" s="248" t="s">
        <v>53</v>
      </c>
      <c r="U346" s="134" t="str">
        <f t="shared" si="109"/>
        <v/>
      </c>
      <c r="V346" s="248" t="s">
        <v>53</v>
      </c>
      <c r="W346" s="29"/>
      <c r="X346" s="29"/>
      <c r="Y346" s="29"/>
      <c r="Z346" s="29"/>
      <c r="AA346" s="129">
        <f t="shared" si="101"/>
        <v>0</v>
      </c>
      <c r="AB346" s="129">
        <f t="shared" si="102"/>
        <v>0</v>
      </c>
      <c r="AC346" s="129">
        <f t="shared" si="103"/>
        <v>0</v>
      </c>
      <c r="AD346" s="129">
        <f t="shared" si="104"/>
        <v>0</v>
      </c>
      <c r="AE346" s="189"/>
      <c r="AF346" s="189"/>
      <c r="AG346" s="135">
        <f t="shared" si="110"/>
        <v>0</v>
      </c>
      <c r="AH346" s="129"/>
      <c r="AI346" s="135">
        <f t="shared" si="111"/>
        <v>0</v>
      </c>
      <c r="AJ346" s="130">
        <f t="shared" si="105"/>
        <v>0</v>
      </c>
      <c r="AK346" s="130" t="str">
        <f t="shared" si="106"/>
        <v/>
      </c>
      <c r="AL346" s="130" t="str">
        <f t="shared" si="112"/>
        <v/>
      </c>
      <c r="AM346" s="119"/>
      <c r="AN346" s="119"/>
      <c r="AO346" s="94" t="str">
        <f t="shared" si="115"/>
        <v/>
      </c>
      <c r="AP346" s="132"/>
      <c r="AQ346" s="133" t="str">
        <f t="shared" si="114"/>
        <v/>
      </c>
      <c r="AR346" s="249"/>
      <c r="AT346" s="248" t="s">
        <v>54</v>
      </c>
      <c r="AU346" s="136" t="str">
        <f t="shared" si="113"/>
        <v/>
      </c>
      <c r="AV346" s="119"/>
      <c r="AW346" s="119"/>
      <c r="AX346" s="119"/>
    </row>
    <row r="347" spans="3:50" ht="25.5" customHeight="1" x14ac:dyDescent="0.55000000000000004">
      <c r="C347" s="182">
        <v>341</v>
      </c>
      <c r="D347" s="365"/>
      <c r="E347" s="366"/>
      <c r="F347" s="364"/>
      <c r="G347" s="371"/>
      <c r="H347" s="370"/>
      <c r="I347" s="114">
        <f t="shared" si="97"/>
        <v>0</v>
      </c>
      <c r="J347" s="114"/>
      <c r="K347" s="172" t="str">
        <f t="shared" si="98"/>
        <v/>
      </c>
      <c r="L347" s="173" t="str">
        <f t="shared" si="99"/>
        <v/>
      </c>
      <c r="M347" s="248" t="s">
        <v>53</v>
      </c>
      <c r="O347" s="174" t="str">
        <f t="shared" si="100"/>
        <v/>
      </c>
      <c r="P347" s="174" t="str">
        <f t="shared" si="107"/>
        <v/>
      </c>
      <c r="Q347" s="171" t="str">
        <f t="shared" si="108"/>
        <v/>
      </c>
      <c r="R347" s="248" t="s">
        <v>53</v>
      </c>
      <c r="U347" s="134" t="str">
        <f t="shared" si="109"/>
        <v/>
      </c>
      <c r="V347" s="248" t="s">
        <v>53</v>
      </c>
      <c r="W347" s="29"/>
      <c r="X347" s="29"/>
      <c r="Y347" s="29"/>
      <c r="Z347" s="29"/>
      <c r="AA347" s="129">
        <f t="shared" si="101"/>
        <v>0</v>
      </c>
      <c r="AB347" s="129">
        <f t="shared" si="102"/>
        <v>0</v>
      </c>
      <c r="AC347" s="129">
        <f t="shared" si="103"/>
        <v>0</v>
      </c>
      <c r="AD347" s="129">
        <f t="shared" si="104"/>
        <v>0</v>
      </c>
      <c r="AE347" s="189"/>
      <c r="AF347" s="189"/>
      <c r="AG347" s="135">
        <f t="shared" si="110"/>
        <v>0</v>
      </c>
      <c r="AH347" s="129"/>
      <c r="AI347" s="135">
        <f t="shared" si="111"/>
        <v>0</v>
      </c>
      <c r="AJ347" s="130">
        <f t="shared" si="105"/>
        <v>0</v>
      </c>
      <c r="AK347" s="130" t="str">
        <f t="shared" si="106"/>
        <v/>
      </c>
      <c r="AL347" s="130" t="str">
        <f t="shared" si="112"/>
        <v/>
      </c>
      <c r="AM347" s="119"/>
      <c r="AN347" s="119"/>
      <c r="AO347" s="94" t="str">
        <f t="shared" si="115"/>
        <v/>
      </c>
      <c r="AP347" s="132"/>
      <c r="AQ347" s="133" t="str">
        <f t="shared" si="114"/>
        <v/>
      </c>
      <c r="AR347" s="249"/>
      <c r="AT347" s="248" t="s">
        <v>54</v>
      </c>
      <c r="AU347" s="136" t="str">
        <f t="shared" si="113"/>
        <v/>
      </c>
      <c r="AV347" s="119"/>
      <c r="AW347" s="119"/>
      <c r="AX347" s="119"/>
    </row>
    <row r="348" spans="3:50" ht="25.5" customHeight="1" x14ac:dyDescent="0.55000000000000004">
      <c r="C348" s="182">
        <v>342</v>
      </c>
      <c r="D348" s="365"/>
      <c r="E348" s="366"/>
      <c r="F348" s="364"/>
      <c r="G348" s="371"/>
      <c r="H348" s="370"/>
      <c r="I348" s="114">
        <f t="shared" si="97"/>
        <v>0</v>
      </c>
      <c r="J348" s="114"/>
      <c r="K348" s="172" t="str">
        <f t="shared" si="98"/>
        <v/>
      </c>
      <c r="L348" s="173" t="str">
        <f t="shared" si="99"/>
        <v/>
      </c>
      <c r="M348" s="248" t="s">
        <v>53</v>
      </c>
      <c r="O348" s="174" t="str">
        <f t="shared" si="100"/>
        <v/>
      </c>
      <c r="P348" s="174" t="str">
        <f t="shared" si="107"/>
        <v/>
      </c>
      <c r="Q348" s="171" t="str">
        <f t="shared" si="108"/>
        <v/>
      </c>
      <c r="R348" s="248" t="s">
        <v>53</v>
      </c>
      <c r="U348" s="134" t="str">
        <f t="shared" si="109"/>
        <v/>
      </c>
      <c r="V348" s="248" t="s">
        <v>53</v>
      </c>
      <c r="W348" s="29"/>
      <c r="X348" s="29"/>
      <c r="Y348" s="29"/>
      <c r="Z348" s="29"/>
      <c r="AA348" s="129">
        <f t="shared" si="101"/>
        <v>0</v>
      </c>
      <c r="AB348" s="129">
        <f t="shared" si="102"/>
        <v>0</v>
      </c>
      <c r="AC348" s="129">
        <f t="shared" si="103"/>
        <v>0</v>
      </c>
      <c r="AD348" s="129">
        <f t="shared" si="104"/>
        <v>0</v>
      </c>
      <c r="AE348" s="189"/>
      <c r="AF348" s="189"/>
      <c r="AG348" s="135">
        <f t="shared" si="110"/>
        <v>0</v>
      </c>
      <c r="AH348" s="129"/>
      <c r="AI348" s="135">
        <f t="shared" si="111"/>
        <v>0</v>
      </c>
      <c r="AJ348" s="130">
        <f t="shared" si="105"/>
        <v>0</v>
      </c>
      <c r="AK348" s="130" t="str">
        <f t="shared" si="106"/>
        <v/>
      </c>
      <c r="AL348" s="130" t="str">
        <f t="shared" si="112"/>
        <v/>
      </c>
      <c r="AM348" s="119"/>
      <c r="AN348" s="119"/>
      <c r="AO348" s="94" t="str">
        <f t="shared" si="115"/>
        <v/>
      </c>
      <c r="AP348" s="132"/>
      <c r="AQ348" s="133" t="str">
        <f t="shared" si="114"/>
        <v/>
      </c>
      <c r="AR348" s="249"/>
      <c r="AT348" s="248" t="s">
        <v>54</v>
      </c>
      <c r="AU348" s="136" t="str">
        <f t="shared" si="113"/>
        <v/>
      </c>
      <c r="AV348" s="119"/>
      <c r="AW348" s="119"/>
      <c r="AX348" s="119"/>
    </row>
    <row r="349" spans="3:50" ht="25.5" customHeight="1" x14ac:dyDescent="0.55000000000000004">
      <c r="C349" s="182">
        <v>343</v>
      </c>
      <c r="D349" s="365"/>
      <c r="E349" s="366"/>
      <c r="F349" s="364"/>
      <c r="G349" s="371"/>
      <c r="H349" s="370"/>
      <c r="I349" s="114">
        <f t="shared" si="97"/>
        <v>0</v>
      </c>
      <c r="J349" s="114"/>
      <c r="K349" s="172" t="str">
        <f t="shared" si="98"/>
        <v/>
      </c>
      <c r="L349" s="173" t="str">
        <f t="shared" si="99"/>
        <v/>
      </c>
      <c r="M349" s="248" t="s">
        <v>53</v>
      </c>
      <c r="O349" s="174" t="str">
        <f t="shared" si="100"/>
        <v/>
      </c>
      <c r="P349" s="174" t="str">
        <f t="shared" si="107"/>
        <v/>
      </c>
      <c r="Q349" s="171" t="str">
        <f t="shared" si="108"/>
        <v/>
      </c>
      <c r="R349" s="248" t="s">
        <v>53</v>
      </c>
      <c r="U349" s="134" t="str">
        <f t="shared" si="109"/>
        <v/>
      </c>
      <c r="V349" s="248" t="s">
        <v>53</v>
      </c>
      <c r="W349" s="29"/>
      <c r="X349" s="29"/>
      <c r="Y349" s="29"/>
      <c r="Z349" s="29"/>
      <c r="AA349" s="129">
        <f t="shared" si="101"/>
        <v>0</v>
      </c>
      <c r="AB349" s="129">
        <f t="shared" si="102"/>
        <v>0</v>
      </c>
      <c r="AC349" s="129">
        <f t="shared" si="103"/>
        <v>0</v>
      </c>
      <c r="AD349" s="129">
        <f t="shared" si="104"/>
        <v>0</v>
      </c>
      <c r="AE349" s="189"/>
      <c r="AF349" s="189"/>
      <c r="AG349" s="135">
        <f t="shared" si="110"/>
        <v>0</v>
      </c>
      <c r="AH349" s="129"/>
      <c r="AI349" s="135">
        <f t="shared" si="111"/>
        <v>0</v>
      </c>
      <c r="AJ349" s="130">
        <f t="shared" si="105"/>
        <v>0</v>
      </c>
      <c r="AK349" s="130" t="str">
        <f t="shared" si="106"/>
        <v/>
      </c>
      <c r="AL349" s="130" t="str">
        <f t="shared" si="112"/>
        <v/>
      </c>
      <c r="AM349" s="119"/>
      <c r="AN349" s="119"/>
      <c r="AO349" s="94" t="str">
        <f t="shared" si="115"/>
        <v/>
      </c>
      <c r="AP349" s="132"/>
      <c r="AQ349" s="133" t="str">
        <f t="shared" si="114"/>
        <v/>
      </c>
      <c r="AR349" s="249"/>
      <c r="AT349" s="248" t="s">
        <v>54</v>
      </c>
      <c r="AU349" s="136" t="str">
        <f t="shared" si="113"/>
        <v/>
      </c>
      <c r="AV349" s="119"/>
      <c r="AW349" s="119"/>
      <c r="AX349" s="119"/>
    </row>
    <row r="350" spans="3:50" ht="25.5" customHeight="1" x14ac:dyDescent="0.55000000000000004">
      <c r="C350" s="182">
        <v>344</v>
      </c>
      <c r="D350" s="365"/>
      <c r="E350" s="366"/>
      <c r="F350" s="364"/>
      <c r="G350" s="371"/>
      <c r="H350" s="370"/>
      <c r="I350" s="114">
        <f t="shared" si="97"/>
        <v>0</v>
      </c>
      <c r="J350" s="114"/>
      <c r="K350" s="172" t="str">
        <f t="shared" si="98"/>
        <v/>
      </c>
      <c r="L350" s="173" t="str">
        <f t="shared" si="99"/>
        <v/>
      </c>
      <c r="M350" s="248" t="s">
        <v>53</v>
      </c>
      <c r="O350" s="174" t="str">
        <f t="shared" si="100"/>
        <v/>
      </c>
      <c r="P350" s="174" t="str">
        <f t="shared" si="107"/>
        <v/>
      </c>
      <c r="Q350" s="171" t="str">
        <f t="shared" si="108"/>
        <v/>
      </c>
      <c r="R350" s="248" t="s">
        <v>53</v>
      </c>
      <c r="U350" s="134" t="str">
        <f t="shared" si="109"/>
        <v/>
      </c>
      <c r="V350" s="248" t="s">
        <v>53</v>
      </c>
      <c r="W350" s="29"/>
      <c r="X350" s="29"/>
      <c r="Y350" s="29"/>
      <c r="Z350" s="29"/>
      <c r="AA350" s="129">
        <f t="shared" si="101"/>
        <v>0</v>
      </c>
      <c r="AB350" s="129">
        <f t="shared" si="102"/>
        <v>0</v>
      </c>
      <c r="AC350" s="129">
        <f t="shared" si="103"/>
        <v>0</v>
      </c>
      <c r="AD350" s="129">
        <f t="shared" si="104"/>
        <v>0</v>
      </c>
      <c r="AE350" s="189"/>
      <c r="AF350" s="189"/>
      <c r="AG350" s="135">
        <f t="shared" si="110"/>
        <v>0</v>
      </c>
      <c r="AH350" s="129"/>
      <c r="AI350" s="135">
        <f t="shared" si="111"/>
        <v>0</v>
      </c>
      <c r="AJ350" s="130">
        <f t="shared" si="105"/>
        <v>0</v>
      </c>
      <c r="AK350" s="130" t="str">
        <f t="shared" si="106"/>
        <v/>
      </c>
      <c r="AL350" s="130" t="str">
        <f t="shared" si="112"/>
        <v/>
      </c>
      <c r="AM350" s="119"/>
      <c r="AN350" s="119"/>
      <c r="AO350" s="94" t="str">
        <f t="shared" si="115"/>
        <v/>
      </c>
      <c r="AP350" s="132"/>
      <c r="AQ350" s="133" t="str">
        <f t="shared" si="114"/>
        <v/>
      </c>
      <c r="AR350" s="249"/>
      <c r="AT350" s="248" t="s">
        <v>54</v>
      </c>
      <c r="AU350" s="136" t="str">
        <f t="shared" si="113"/>
        <v/>
      </c>
      <c r="AV350" s="119"/>
      <c r="AW350" s="119"/>
      <c r="AX350" s="119"/>
    </row>
    <row r="351" spans="3:50" ht="25.5" customHeight="1" x14ac:dyDescent="0.55000000000000004">
      <c r="C351" s="182">
        <v>345</v>
      </c>
      <c r="D351" s="365"/>
      <c r="E351" s="366"/>
      <c r="F351" s="364"/>
      <c r="G351" s="371"/>
      <c r="H351" s="370"/>
      <c r="I351" s="114">
        <f t="shared" si="97"/>
        <v>0</v>
      </c>
      <c r="J351" s="114"/>
      <c r="K351" s="172" t="str">
        <f t="shared" si="98"/>
        <v/>
      </c>
      <c r="L351" s="173" t="str">
        <f t="shared" si="99"/>
        <v/>
      </c>
      <c r="M351" s="248" t="s">
        <v>53</v>
      </c>
      <c r="O351" s="174" t="str">
        <f t="shared" si="100"/>
        <v/>
      </c>
      <c r="P351" s="174" t="str">
        <f t="shared" si="107"/>
        <v/>
      </c>
      <c r="Q351" s="171" t="str">
        <f t="shared" si="108"/>
        <v/>
      </c>
      <c r="R351" s="248" t="s">
        <v>53</v>
      </c>
      <c r="U351" s="134" t="str">
        <f t="shared" si="109"/>
        <v/>
      </c>
      <c r="V351" s="248" t="s">
        <v>53</v>
      </c>
      <c r="W351" s="29"/>
      <c r="X351" s="29"/>
      <c r="Y351" s="29"/>
      <c r="Z351" s="29"/>
      <c r="AA351" s="129">
        <f t="shared" si="101"/>
        <v>0</v>
      </c>
      <c r="AB351" s="129">
        <f t="shared" si="102"/>
        <v>0</v>
      </c>
      <c r="AC351" s="129">
        <f t="shared" si="103"/>
        <v>0</v>
      </c>
      <c r="AD351" s="129">
        <f t="shared" si="104"/>
        <v>0</v>
      </c>
      <c r="AE351" s="189"/>
      <c r="AF351" s="189"/>
      <c r="AG351" s="135">
        <f t="shared" si="110"/>
        <v>0</v>
      </c>
      <c r="AH351" s="129"/>
      <c r="AI351" s="135">
        <f t="shared" si="111"/>
        <v>0</v>
      </c>
      <c r="AJ351" s="130">
        <f t="shared" si="105"/>
        <v>0</v>
      </c>
      <c r="AK351" s="130" t="str">
        <f t="shared" si="106"/>
        <v/>
      </c>
      <c r="AL351" s="130" t="str">
        <f t="shared" si="112"/>
        <v/>
      </c>
      <c r="AM351" s="119"/>
      <c r="AN351" s="119"/>
      <c r="AO351" s="94" t="str">
        <f t="shared" si="115"/>
        <v/>
      </c>
      <c r="AP351" s="132"/>
      <c r="AQ351" s="133" t="str">
        <f t="shared" si="114"/>
        <v/>
      </c>
      <c r="AR351" s="249"/>
      <c r="AT351" s="248" t="s">
        <v>54</v>
      </c>
      <c r="AU351" s="136" t="str">
        <f t="shared" si="113"/>
        <v/>
      </c>
      <c r="AV351" s="119"/>
      <c r="AW351" s="119"/>
      <c r="AX351" s="119"/>
    </row>
    <row r="352" spans="3:50" ht="25.5" customHeight="1" x14ac:dyDescent="0.55000000000000004">
      <c r="C352" s="182">
        <v>346</v>
      </c>
      <c r="D352" s="365"/>
      <c r="E352" s="366"/>
      <c r="F352" s="364"/>
      <c r="G352" s="371"/>
      <c r="H352" s="370"/>
      <c r="I352" s="114">
        <f t="shared" si="97"/>
        <v>0</v>
      </c>
      <c r="J352" s="114"/>
      <c r="K352" s="172" t="str">
        <f t="shared" si="98"/>
        <v/>
      </c>
      <c r="L352" s="173" t="str">
        <f t="shared" si="99"/>
        <v/>
      </c>
      <c r="M352" s="248" t="s">
        <v>53</v>
      </c>
      <c r="O352" s="174" t="str">
        <f t="shared" si="100"/>
        <v/>
      </c>
      <c r="P352" s="174" t="str">
        <f t="shared" si="107"/>
        <v/>
      </c>
      <c r="Q352" s="171" t="str">
        <f t="shared" si="108"/>
        <v/>
      </c>
      <c r="R352" s="248" t="s">
        <v>53</v>
      </c>
      <c r="U352" s="134" t="str">
        <f t="shared" si="109"/>
        <v/>
      </c>
      <c r="V352" s="248" t="s">
        <v>53</v>
      </c>
      <c r="W352" s="29"/>
      <c r="X352" s="29"/>
      <c r="Y352" s="29"/>
      <c r="Z352" s="29"/>
      <c r="AA352" s="129">
        <f t="shared" si="101"/>
        <v>0</v>
      </c>
      <c r="AB352" s="129">
        <f t="shared" si="102"/>
        <v>0</v>
      </c>
      <c r="AC352" s="129">
        <f t="shared" si="103"/>
        <v>0</v>
      </c>
      <c r="AD352" s="129">
        <f t="shared" si="104"/>
        <v>0</v>
      </c>
      <c r="AE352" s="189"/>
      <c r="AF352" s="189"/>
      <c r="AG352" s="135">
        <f t="shared" si="110"/>
        <v>0</v>
      </c>
      <c r="AH352" s="129"/>
      <c r="AI352" s="135">
        <f t="shared" si="111"/>
        <v>0</v>
      </c>
      <c r="AJ352" s="130">
        <f t="shared" si="105"/>
        <v>0</v>
      </c>
      <c r="AK352" s="130" t="str">
        <f t="shared" si="106"/>
        <v/>
      </c>
      <c r="AL352" s="130" t="str">
        <f t="shared" si="112"/>
        <v/>
      </c>
      <c r="AM352" s="119"/>
      <c r="AN352" s="119"/>
      <c r="AO352" s="94" t="str">
        <f t="shared" si="115"/>
        <v/>
      </c>
      <c r="AP352" s="132"/>
      <c r="AQ352" s="133" t="str">
        <f t="shared" si="114"/>
        <v/>
      </c>
      <c r="AR352" s="249"/>
      <c r="AT352" s="248" t="s">
        <v>54</v>
      </c>
      <c r="AU352" s="136" t="str">
        <f t="shared" si="113"/>
        <v/>
      </c>
      <c r="AV352" s="119"/>
      <c r="AW352" s="119"/>
      <c r="AX352" s="119"/>
    </row>
    <row r="353" spans="3:50" ht="25.5" customHeight="1" x14ac:dyDescent="0.55000000000000004">
      <c r="C353" s="182">
        <v>347</v>
      </c>
      <c r="D353" s="365"/>
      <c r="E353" s="366"/>
      <c r="F353" s="364"/>
      <c r="G353" s="371"/>
      <c r="H353" s="370"/>
      <c r="I353" s="114">
        <f t="shared" si="97"/>
        <v>0</v>
      </c>
      <c r="J353" s="114"/>
      <c r="K353" s="172" t="str">
        <f t="shared" si="98"/>
        <v/>
      </c>
      <c r="L353" s="173" t="str">
        <f t="shared" si="99"/>
        <v/>
      </c>
      <c r="M353" s="248" t="s">
        <v>53</v>
      </c>
      <c r="O353" s="174" t="str">
        <f t="shared" si="100"/>
        <v/>
      </c>
      <c r="P353" s="174" t="str">
        <f t="shared" si="107"/>
        <v/>
      </c>
      <c r="Q353" s="171" t="str">
        <f t="shared" si="108"/>
        <v/>
      </c>
      <c r="R353" s="248" t="s">
        <v>53</v>
      </c>
      <c r="U353" s="134" t="str">
        <f t="shared" si="109"/>
        <v/>
      </c>
      <c r="V353" s="248" t="s">
        <v>53</v>
      </c>
      <c r="W353" s="29"/>
      <c r="X353" s="29"/>
      <c r="Y353" s="29"/>
      <c r="Z353" s="29"/>
      <c r="AA353" s="129">
        <f t="shared" si="101"/>
        <v>0</v>
      </c>
      <c r="AB353" s="129">
        <f t="shared" si="102"/>
        <v>0</v>
      </c>
      <c r="AC353" s="129">
        <f t="shared" si="103"/>
        <v>0</v>
      </c>
      <c r="AD353" s="129">
        <f t="shared" si="104"/>
        <v>0</v>
      </c>
      <c r="AE353" s="189"/>
      <c r="AF353" s="189"/>
      <c r="AG353" s="135">
        <f t="shared" si="110"/>
        <v>0</v>
      </c>
      <c r="AH353" s="129"/>
      <c r="AI353" s="135">
        <f t="shared" si="111"/>
        <v>0</v>
      </c>
      <c r="AJ353" s="130">
        <f t="shared" si="105"/>
        <v>0</v>
      </c>
      <c r="AK353" s="130" t="str">
        <f t="shared" si="106"/>
        <v/>
      </c>
      <c r="AL353" s="130" t="str">
        <f t="shared" si="112"/>
        <v/>
      </c>
      <c r="AM353" s="119"/>
      <c r="AN353" s="119"/>
      <c r="AO353" s="94" t="str">
        <f t="shared" si="115"/>
        <v/>
      </c>
      <c r="AP353" s="132"/>
      <c r="AQ353" s="133" t="str">
        <f t="shared" si="114"/>
        <v/>
      </c>
      <c r="AR353" s="249"/>
      <c r="AT353" s="248" t="s">
        <v>54</v>
      </c>
      <c r="AU353" s="136" t="str">
        <f t="shared" si="113"/>
        <v/>
      </c>
      <c r="AV353" s="119"/>
      <c r="AW353" s="119"/>
      <c r="AX353" s="119"/>
    </row>
    <row r="354" spans="3:50" ht="25.5" customHeight="1" x14ac:dyDescent="0.55000000000000004">
      <c r="C354" s="182">
        <v>348</v>
      </c>
      <c r="D354" s="365"/>
      <c r="E354" s="366"/>
      <c r="F354" s="364"/>
      <c r="G354" s="371"/>
      <c r="H354" s="370"/>
      <c r="I354" s="114">
        <f t="shared" si="97"/>
        <v>0</v>
      </c>
      <c r="J354" s="114"/>
      <c r="K354" s="172" t="str">
        <f t="shared" si="98"/>
        <v/>
      </c>
      <c r="L354" s="173" t="str">
        <f t="shared" si="99"/>
        <v/>
      </c>
      <c r="M354" s="248" t="s">
        <v>53</v>
      </c>
      <c r="O354" s="174" t="str">
        <f t="shared" si="100"/>
        <v/>
      </c>
      <c r="P354" s="174" t="str">
        <f t="shared" si="107"/>
        <v/>
      </c>
      <c r="Q354" s="171" t="str">
        <f t="shared" si="108"/>
        <v/>
      </c>
      <c r="R354" s="248" t="s">
        <v>53</v>
      </c>
      <c r="U354" s="134" t="str">
        <f t="shared" si="109"/>
        <v/>
      </c>
      <c r="V354" s="248" t="s">
        <v>53</v>
      </c>
      <c r="W354" s="29"/>
      <c r="X354" s="29"/>
      <c r="Y354" s="29"/>
      <c r="Z354" s="29"/>
      <c r="AA354" s="129">
        <f t="shared" si="101"/>
        <v>0</v>
      </c>
      <c r="AB354" s="129">
        <f t="shared" si="102"/>
        <v>0</v>
      </c>
      <c r="AC354" s="129">
        <f t="shared" si="103"/>
        <v>0</v>
      </c>
      <c r="AD354" s="129">
        <f t="shared" si="104"/>
        <v>0</v>
      </c>
      <c r="AE354" s="189"/>
      <c r="AF354" s="189"/>
      <c r="AG354" s="135">
        <f t="shared" si="110"/>
        <v>0</v>
      </c>
      <c r="AH354" s="129"/>
      <c r="AI354" s="135">
        <f t="shared" si="111"/>
        <v>0</v>
      </c>
      <c r="AJ354" s="130">
        <f t="shared" si="105"/>
        <v>0</v>
      </c>
      <c r="AK354" s="130" t="str">
        <f t="shared" si="106"/>
        <v/>
      </c>
      <c r="AL354" s="130" t="str">
        <f t="shared" si="112"/>
        <v/>
      </c>
      <c r="AM354" s="119"/>
      <c r="AN354" s="119"/>
      <c r="AO354" s="94" t="str">
        <f t="shared" si="115"/>
        <v/>
      </c>
      <c r="AP354" s="132"/>
      <c r="AQ354" s="133" t="str">
        <f t="shared" si="114"/>
        <v/>
      </c>
      <c r="AR354" s="249"/>
      <c r="AT354" s="248" t="s">
        <v>54</v>
      </c>
      <c r="AU354" s="136" t="str">
        <f t="shared" si="113"/>
        <v/>
      </c>
      <c r="AV354" s="119"/>
      <c r="AW354" s="119"/>
      <c r="AX354" s="119"/>
    </row>
    <row r="355" spans="3:50" ht="25.5" customHeight="1" x14ac:dyDescent="0.55000000000000004">
      <c r="C355" s="182">
        <v>349</v>
      </c>
      <c r="D355" s="365"/>
      <c r="E355" s="366"/>
      <c r="F355" s="364"/>
      <c r="G355" s="371"/>
      <c r="H355" s="370"/>
      <c r="I355" s="114">
        <f t="shared" si="97"/>
        <v>0</v>
      </c>
      <c r="J355" s="114"/>
      <c r="K355" s="172" t="str">
        <f t="shared" si="98"/>
        <v/>
      </c>
      <c r="L355" s="173" t="str">
        <f t="shared" si="99"/>
        <v/>
      </c>
      <c r="M355" s="248" t="s">
        <v>53</v>
      </c>
      <c r="O355" s="174" t="str">
        <f t="shared" si="100"/>
        <v/>
      </c>
      <c r="P355" s="174" t="str">
        <f t="shared" si="107"/>
        <v/>
      </c>
      <c r="Q355" s="171" t="str">
        <f t="shared" si="108"/>
        <v/>
      </c>
      <c r="R355" s="248" t="s">
        <v>53</v>
      </c>
      <c r="U355" s="134" t="str">
        <f t="shared" si="109"/>
        <v/>
      </c>
      <c r="V355" s="248" t="s">
        <v>53</v>
      </c>
      <c r="W355" s="29"/>
      <c r="X355" s="29"/>
      <c r="Y355" s="29"/>
      <c r="Z355" s="29"/>
      <c r="AA355" s="129">
        <f t="shared" si="101"/>
        <v>0</v>
      </c>
      <c r="AB355" s="129">
        <f t="shared" si="102"/>
        <v>0</v>
      </c>
      <c r="AC355" s="129">
        <f t="shared" si="103"/>
        <v>0</v>
      </c>
      <c r="AD355" s="129">
        <f t="shared" si="104"/>
        <v>0</v>
      </c>
      <c r="AE355" s="189"/>
      <c r="AF355" s="189"/>
      <c r="AG355" s="135">
        <f t="shared" si="110"/>
        <v>0</v>
      </c>
      <c r="AH355" s="129"/>
      <c r="AI355" s="135">
        <f t="shared" si="111"/>
        <v>0</v>
      </c>
      <c r="AJ355" s="130">
        <f t="shared" si="105"/>
        <v>0</v>
      </c>
      <c r="AK355" s="130" t="str">
        <f t="shared" si="106"/>
        <v/>
      </c>
      <c r="AL355" s="130" t="str">
        <f t="shared" si="112"/>
        <v/>
      </c>
      <c r="AM355" s="119"/>
      <c r="AN355" s="119"/>
      <c r="AO355" s="94" t="str">
        <f t="shared" si="115"/>
        <v/>
      </c>
      <c r="AP355" s="132"/>
      <c r="AQ355" s="133" t="str">
        <f t="shared" si="114"/>
        <v/>
      </c>
      <c r="AR355" s="249"/>
      <c r="AT355" s="248" t="s">
        <v>54</v>
      </c>
      <c r="AU355" s="136" t="str">
        <f t="shared" si="113"/>
        <v/>
      </c>
      <c r="AV355" s="119"/>
      <c r="AW355" s="119"/>
      <c r="AX355" s="119"/>
    </row>
    <row r="356" spans="3:50" ht="25.5" customHeight="1" x14ac:dyDescent="0.55000000000000004">
      <c r="C356" s="182">
        <v>350</v>
      </c>
      <c r="D356" s="365"/>
      <c r="E356" s="366"/>
      <c r="F356" s="364"/>
      <c r="G356" s="371"/>
      <c r="H356" s="370"/>
      <c r="I356" s="114">
        <f t="shared" si="97"/>
        <v>0</v>
      </c>
      <c r="J356" s="114"/>
      <c r="K356" s="172" t="str">
        <f t="shared" si="98"/>
        <v/>
      </c>
      <c r="L356" s="173" t="str">
        <f t="shared" si="99"/>
        <v/>
      </c>
      <c r="M356" s="248" t="s">
        <v>53</v>
      </c>
      <c r="O356" s="174" t="str">
        <f t="shared" si="100"/>
        <v/>
      </c>
      <c r="P356" s="174" t="str">
        <f t="shared" si="107"/>
        <v/>
      </c>
      <c r="Q356" s="171" t="str">
        <f t="shared" si="108"/>
        <v/>
      </c>
      <c r="R356" s="248" t="s">
        <v>53</v>
      </c>
      <c r="U356" s="134" t="str">
        <f t="shared" si="109"/>
        <v/>
      </c>
      <c r="V356" s="248" t="s">
        <v>53</v>
      </c>
      <c r="W356" s="29"/>
      <c r="X356" s="29"/>
      <c r="Y356" s="29"/>
      <c r="Z356" s="29"/>
      <c r="AA356" s="129">
        <f t="shared" si="101"/>
        <v>0</v>
      </c>
      <c r="AB356" s="129">
        <f t="shared" si="102"/>
        <v>0</v>
      </c>
      <c r="AC356" s="129">
        <f t="shared" si="103"/>
        <v>0</v>
      </c>
      <c r="AD356" s="129">
        <f t="shared" si="104"/>
        <v>0</v>
      </c>
      <c r="AE356" s="189"/>
      <c r="AF356" s="189"/>
      <c r="AG356" s="135">
        <f t="shared" si="110"/>
        <v>0</v>
      </c>
      <c r="AH356" s="129"/>
      <c r="AI356" s="135">
        <f t="shared" si="111"/>
        <v>0</v>
      </c>
      <c r="AJ356" s="130">
        <f t="shared" si="105"/>
        <v>0</v>
      </c>
      <c r="AK356" s="130" t="str">
        <f t="shared" si="106"/>
        <v/>
      </c>
      <c r="AL356" s="130" t="str">
        <f t="shared" si="112"/>
        <v/>
      </c>
      <c r="AM356" s="119"/>
      <c r="AN356" s="119"/>
      <c r="AO356" s="94" t="str">
        <f t="shared" si="115"/>
        <v/>
      </c>
      <c r="AP356" s="132"/>
      <c r="AQ356" s="133" t="str">
        <f t="shared" si="114"/>
        <v/>
      </c>
      <c r="AR356" s="249"/>
      <c r="AT356" s="248" t="s">
        <v>54</v>
      </c>
      <c r="AU356" s="136" t="str">
        <f t="shared" si="113"/>
        <v/>
      </c>
      <c r="AV356" s="119"/>
      <c r="AW356" s="119"/>
      <c r="AX356" s="119"/>
    </row>
    <row r="357" spans="3:50" ht="25.5" customHeight="1" x14ac:dyDescent="0.55000000000000004">
      <c r="C357" s="182">
        <v>351</v>
      </c>
      <c r="D357" s="365"/>
      <c r="E357" s="366"/>
      <c r="F357" s="364"/>
      <c r="G357" s="371"/>
      <c r="H357" s="370"/>
      <c r="I357" s="114">
        <f t="shared" si="97"/>
        <v>0</v>
      </c>
      <c r="J357" s="114"/>
      <c r="K357" s="172" t="str">
        <f t="shared" si="98"/>
        <v/>
      </c>
      <c r="L357" s="173" t="str">
        <f t="shared" si="99"/>
        <v/>
      </c>
      <c r="M357" s="248" t="s">
        <v>53</v>
      </c>
      <c r="O357" s="174" t="str">
        <f t="shared" si="100"/>
        <v/>
      </c>
      <c r="P357" s="174" t="str">
        <f t="shared" si="107"/>
        <v/>
      </c>
      <c r="Q357" s="171" t="str">
        <f t="shared" si="108"/>
        <v/>
      </c>
      <c r="R357" s="248" t="s">
        <v>53</v>
      </c>
      <c r="U357" s="134" t="str">
        <f t="shared" si="109"/>
        <v/>
      </c>
      <c r="V357" s="248" t="s">
        <v>53</v>
      </c>
      <c r="W357" s="29"/>
      <c r="X357" s="29"/>
      <c r="Y357" s="29"/>
      <c r="Z357" s="29"/>
      <c r="AA357" s="129">
        <f t="shared" si="101"/>
        <v>0</v>
      </c>
      <c r="AB357" s="129">
        <f t="shared" si="102"/>
        <v>0</v>
      </c>
      <c r="AC357" s="129">
        <f t="shared" si="103"/>
        <v>0</v>
      </c>
      <c r="AD357" s="129">
        <f t="shared" si="104"/>
        <v>0</v>
      </c>
      <c r="AE357" s="189"/>
      <c r="AF357" s="189"/>
      <c r="AG357" s="135">
        <f t="shared" si="110"/>
        <v>0</v>
      </c>
      <c r="AH357" s="129"/>
      <c r="AI357" s="135">
        <f t="shared" si="111"/>
        <v>0</v>
      </c>
      <c r="AJ357" s="130">
        <f t="shared" si="105"/>
        <v>0</v>
      </c>
      <c r="AK357" s="130" t="str">
        <f t="shared" si="106"/>
        <v/>
      </c>
      <c r="AL357" s="130" t="str">
        <f t="shared" si="112"/>
        <v/>
      </c>
      <c r="AM357" s="119"/>
      <c r="AN357" s="119"/>
      <c r="AO357" s="94" t="str">
        <f t="shared" si="115"/>
        <v/>
      </c>
      <c r="AP357" s="132"/>
      <c r="AQ357" s="133" t="str">
        <f t="shared" si="114"/>
        <v/>
      </c>
      <c r="AR357" s="249"/>
      <c r="AT357" s="248" t="s">
        <v>54</v>
      </c>
      <c r="AU357" s="136" t="str">
        <f t="shared" si="113"/>
        <v/>
      </c>
      <c r="AV357" s="119"/>
      <c r="AW357" s="119"/>
      <c r="AX357" s="119"/>
    </row>
    <row r="358" spans="3:50" ht="25.5" customHeight="1" x14ac:dyDescent="0.55000000000000004">
      <c r="C358" s="182">
        <v>352</v>
      </c>
      <c r="D358" s="365"/>
      <c r="E358" s="366"/>
      <c r="F358" s="364"/>
      <c r="G358" s="371"/>
      <c r="H358" s="370"/>
      <c r="I358" s="114">
        <f t="shared" si="97"/>
        <v>0</v>
      </c>
      <c r="J358" s="114"/>
      <c r="K358" s="172" t="str">
        <f t="shared" si="98"/>
        <v/>
      </c>
      <c r="L358" s="173" t="str">
        <f t="shared" si="99"/>
        <v/>
      </c>
      <c r="M358" s="248" t="s">
        <v>53</v>
      </c>
      <c r="O358" s="174" t="str">
        <f t="shared" si="100"/>
        <v/>
      </c>
      <c r="P358" s="174" t="str">
        <f t="shared" si="107"/>
        <v/>
      </c>
      <c r="Q358" s="171" t="str">
        <f t="shared" si="108"/>
        <v/>
      </c>
      <c r="R358" s="248" t="s">
        <v>53</v>
      </c>
      <c r="U358" s="134" t="str">
        <f t="shared" si="109"/>
        <v/>
      </c>
      <c r="V358" s="248" t="s">
        <v>53</v>
      </c>
      <c r="W358" s="29"/>
      <c r="X358" s="29"/>
      <c r="Y358" s="29"/>
      <c r="Z358" s="29"/>
      <c r="AA358" s="129">
        <f t="shared" si="101"/>
        <v>0</v>
      </c>
      <c r="AB358" s="129">
        <f t="shared" si="102"/>
        <v>0</v>
      </c>
      <c r="AC358" s="129">
        <f t="shared" si="103"/>
        <v>0</v>
      </c>
      <c r="AD358" s="129">
        <f t="shared" si="104"/>
        <v>0</v>
      </c>
      <c r="AE358" s="189"/>
      <c r="AF358" s="189"/>
      <c r="AG358" s="135">
        <f t="shared" si="110"/>
        <v>0</v>
      </c>
      <c r="AH358" s="129"/>
      <c r="AI358" s="135">
        <f t="shared" si="111"/>
        <v>0</v>
      </c>
      <c r="AJ358" s="130">
        <f t="shared" si="105"/>
        <v>0</v>
      </c>
      <c r="AK358" s="130" t="str">
        <f t="shared" si="106"/>
        <v/>
      </c>
      <c r="AL358" s="130" t="str">
        <f t="shared" si="112"/>
        <v/>
      </c>
      <c r="AM358" s="119"/>
      <c r="AN358" s="119"/>
      <c r="AO358" s="94" t="str">
        <f t="shared" si="115"/>
        <v/>
      </c>
      <c r="AP358" s="132"/>
      <c r="AQ358" s="133" t="str">
        <f t="shared" si="114"/>
        <v/>
      </c>
      <c r="AR358" s="249"/>
      <c r="AT358" s="248" t="s">
        <v>54</v>
      </c>
      <c r="AU358" s="136" t="str">
        <f t="shared" si="113"/>
        <v/>
      </c>
      <c r="AV358" s="119"/>
      <c r="AW358" s="119"/>
      <c r="AX358" s="119"/>
    </row>
    <row r="359" spans="3:50" ht="25.5" customHeight="1" x14ac:dyDescent="0.55000000000000004">
      <c r="C359" s="182">
        <v>353</v>
      </c>
      <c r="D359" s="365"/>
      <c r="E359" s="366"/>
      <c r="F359" s="364"/>
      <c r="G359" s="371"/>
      <c r="H359" s="370"/>
      <c r="I359" s="114">
        <f t="shared" si="97"/>
        <v>0</v>
      </c>
      <c r="J359" s="114"/>
      <c r="K359" s="172" t="str">
        <f t="shared" si="98"/>
        <v/>
      </c>
      <c r="L359" s="173" t="str">
        <f t="shared" si="99"/>
        <v/>
      </c>
      <c r="M359" s="248" t="s">
        <v>53</v>
      </c>
      <c r="O359" s="174" t="str">
        <f t="shared" si="100"/>
        <v/>
      </c>
      <c r="P359" s="174" t="str">
        <f t="shared" si="107"/>
        <v/>
      </c>
      <c r="Q359" s="171" t="str">
        <f t="shared" si="108"/>
        <v/>
      </c>
      <c r="R359" s="248" t="s">
        <v>53</v>
      </c>
      <c r="U359" s="134" t="str">
        <f t="shared" si="109"/>
        <v/>
      </c>
      <c r="V359" s="248" t="s">
        <v>53</v>
      </c>
      <c r="W359" s="29"/>
      <c r="X359" s="29"/>
      <c r="Y359" s="29"/>
      <c r="Z359" s="29"/>
      <c r="AA359" s="129">
        <f t="shared" si="101"/>
        <v>0</v>
      </c>
      <c r="AB359" s="129">
        <f t="shared" si="102"/>
        <v>0</v>
      </c>
      <c r="AC359" s="129">
        <f t="shared" si="103"/>
        <v>0</v>
      </c>
      <c r="AD359" s="129">
        <f t="shared" si="104"/>
        <v>0</v>
      </c>
      <c r="AE359" s="189"/>
      <c r="AF359" s="189"/>
      <c r="AG359" s="135">
        <f t="shared" si="110"/>
        <v>0</v>
      </c>
      <c r="AH359" s="129"/>
      <c r="AI359" s="135">
        <f t="shared" si="111"/>
        <v>0</v>
      </c>
      <c r="AJ359" s="130">
        <f t="shared" si="105"/>
        <v>0</v>
      </c>
      <c r="AK359" s="130" t="str">
        <f t="shared" si="106"/>
        <v/>
      </c>
      <c r="AL359" s="130" t="str">
        <f t="shared" si="112"/>
        <v/>
      </c>
      <c r="AM359" s="119"/>
      <c r="AN359" s="119"/>
      <c r="AO359" s="94" t="str">
        <f t="shared" si="115"/>
        <v/>
      </c>
      <c r="AP359" s="132"/>
      <c r="AQ359" s="133" t="str">
        <f t="shared" si="114"/>
        <v/>
      </c>
      <c r="AR359" s="249"/>
      <c r="AT359" s="248" t="s">
        <v>54</v>
      </c>
      <c r="AU359" s="136" t="str">
        <f t="shared" si="113"/>
        <v/>
      </c>
      <c r="AV359" s="119"/>
      <c r="AW359" s="119"/>
      <c r="AX359" s="119"/>
    </row>
    <row r="360" spans="3:50" ht="25.5" customHeight="1" x14ac:dyDescent="0.55000000000000004">
      <c r="C360" s="182">
        <v>354</v>
      </c>
      <c r="D360" s="365"/>
      <c r="E360" s="366"/>
      <c r="F360" s="364"/>
      <c r="G360" s="371"/>
      <c r="H360" s="370"/>
      <c r="I360" s="114">
        <f t="shared" si="97"/>
        <v>0</v>
      </c>
      <c r="J360" s="114"/>
      <c r="K360" s="172" t="str">
        <f t="shared" si="98"/>
        <v/>
      </c>
      <c r="L360" s="173" t="str">
        <f t="shared" si="99"/>
        <v/>
      </c>
      <c r="M360" s="248" t="s">
        <v>53</v>
      </c>
      <c r="O360" s="174" t="str">
        <f t="shared" si="100"/>
        <v/>
      </c>
      <c r="P360" s="174" t="str">
        <f t="shared" si="107"/>
        <v/>
      </c>
      <c r="Q360" s="171" t="str">
        <f t="shared" si="108"/>
        <v/>
      </c>
      <c r="R360" s="248" t="s">
        <v>53</v>
      </c>
      <c r="U360" s="134" t="str">
        <f t="shared" si="109"/>
        <v/>
      </c>
      <c r="V360" s="248" t="s">
        <v>53</v>
      </c>
      <c r="W360" s="29"/>
      <c r="X360" s="29"/>
      <c r="Y360" s="29"/>
      <c r="Z360" s="29"/>
      <c r="AA360" s="129">
        <f t="shared" si="101"/>
        <v>0</v>
      </c>
      <c r="AB360" s="129">
        <f t="shared" si="102"/>
        <v>0</v>
      </c>
      <c r="AC360" s="129">
        <f t="shared" si="103"/>
        <v>0</v>
      </c>
      <c r="AD360" s="129">
        <f t="shared" si="104"/>
        <v>0</v>
      </c>
      <c r="AE360" s="189"/>
      <c r="AF360" s="189"/>
      <c r="AG360" s="135">
        <f t="shared" si="110"/>
        <v>0</v>
      </c>
      <c r="AH360" s="129"/>
      <c r="AI360" s="135">
        <f t="shared" si="111"/>
        <v>0</v>
      </c>
      <c r="AJ360" s="130">
        <f t="shared" si="105"/>
        <v>0</v>
      </c>
      <c r="AK360" s="130" t="str">
        <f t="shared" si="106"/>
        <v/>
      </c>
      <c r="AL360" s="130" t="str">
        <f t="shared" si="112"/>
        <v/>
      </c>
      <c r="AM360" s="119"/>
      <c r="AN360" s="119"/>
      <c r="AO360" s="94" t="str">
        <f t="shared" si="115"/>
        <v/>
      </c>
      <c r="AP360" s="132"/>
      <c r="AQ360" s="133" t="str">
        <f t="shared" si="114"/>
        <v/>
      </c>
      <c r="AR360" s="249"/>
      <c r="AT360" s="248" t="s">
        <v>54</v>
      </c>
      <c r="AU360" s="136" t="str">
        <f t="shared" si="113"/>
        <v/>
      </c>
      <c r="AV360" s="119"/>
      <c r="AW360" s="119"/>
      <c r="AX360" s="119"/>
    </row>
    <row r="361" spans="3:50" ht="25.5" customHeight="1" x14ac:dyDescent="0.55000000000000004">
      <c r="C361" s="182">
        <v>355</v>
      </c>
      <c r="D361" s="365"/>
      <c r="E361" s="366"/>
      <c r="F361" s="364"/>
      <c r="G361" s="371"/>
      <c r="H361" s="370"/>
      <c r="I361" s="114">
        <f t="shared" si="97"/>
        <v>0</v>
      </c>
      <c r="J361" s="114"/>
      <c r="K361" s="172" t="str">
        <f t="shared" si="98"/>
        <v/>
      </c>
      <c r="L361" s="173" t="str">
        <f t="shared" si="99"/>
        <v/>
      </c>
      <c r="M361" s="248" t="s">
        <v>53</v>
      </c>
      <c r="O361" s="174" t="str">
        <f t="shared" si="100"/>
        <v/>
      </c>
      <c r="P361" s="174" t="str">
        <f t="shared" si="107"/>
        <v/>
      </c>
      <c r="Q361" s="171" t="str">
        <f t="shared" si="108"/>
        <v/>
      </c>
      <c r="R361" s="248" t="s">
        <v>53</v>
      </c>
      <c r="U361" s="134" t="str">
        <f t="shared" si="109"/>
        <v/>
      </c>
      <c r="V361" s="248" t="s">
        <v>53</v>
      </c>
      <c r="W361" s="29"/>
      <c r="X361" s="29"/>
      <c r="Y361" s="29"/>
      <c r="Z361" s="29"/>
      <c r="AA361" s="129">
        <f t="shared" si="101"/>
        <v>0</v>
      </c>
      <c r="AB361" s="129">
        <f t="shared" si="102"/>
        <v>0</v>
      </c>
      <c r="AC361" s="129">
        <f t="shared" si="103"/>
        <v>0</v>
      </c>
      <c r="AD361" s="129">
        <f t="shared" si="104"/>
        <v>0</v>
      </c>
      <c r="AE361" s="189"/>
      <c r="AF361" s="189"/>
      <c r="AG361" s="135">
        <f t="shared" si="110"/>
        <v>0</v>
      </c>
      <c r="AH361" s="129"/>
      <c r="AI361" s="135">
        <f t="shared" si="111"/>
        <v>0</v>
      </c>
      <c r="AJ361" s="130">
        <f t="shared" si="105"/>
        <v>0</v>
      </c>
      <c r="AK361" s="130" t="str">
        <f t="shared" si="106"/>
        <v/>
      </c>
      <c r="AL361" s="130" t="str">
        <f t="shared" si="112"/>
        <v/>
      </c>
      <c r="AM361" s="119"/>
      <c r="AN361" s="119"/>
      <c r="AO361" s="94" t="str">
        <f t="shared" si="115"/>
        <v/>
      </c>
      <c r="AP361" s="132"/>
      <c r="AQ361" s="133" t="str">
        <f t="shared" si="114"/>
        <v/>
      </c>
      <c r="AR361" s="249"/>
      <c r="AT361" s="248" t="s">
        <v>54</v>
      </c>
      <c r="AU361" s="136" t="str">
        <f t="shared" si="113"/>
        <v/>
      </c>
      <c r="AV361" s="119"/>
      <c r="AW361" s="119"/>
      <c r="AX361" s="119"/>
    </row>
    <row r="362" spans="3:50" ht="25.5" customHeight="1" x14ac:dyDescent="0.55000000000000004">
      <c r="C362" s="182">
        <v>356</v>
      </c>
      <c r="D362" s="365"/>
      <c r="E362" s="366"/>
      <c r="F362" s="364"/>
      <c r="G362" s="371"/>
      <c r="H362" s="370"/>
      <c r="I362" s="114">
        <f t="shared" si="97"/>
        <v>0</v>
      </c>
      <c r="J362" s="114"/>
      <c r="K362" s="172" t="str">
        <f t="shared" si="98"/>
        <v/>
      </c>
      <c r="L362" s="173" t="str">
        <f t="shared" si="99"/>
        <v/>
      </c>
      <c r="M362" s="248" t="s">
        <v>53</v>
      </c>
      <c r="O362" s="174" t="str">
        <f t="shared" si="100"/>
        <v/>
      </c>
      <c r="P362" s="174" t="str">
        <f t="shared" si="107"/>
        <v/>
      </c>
      <c r="Q362" s="171" t="str">
        <f t="shared" si="108"/>
        <v/>
      </c>
      <c r="R362" s="248" t="s">
        <v>53</v>
      </c>
      <c r="U362" s="134" t="str">
        <f t="shared" si="109"/>
        <v/>
      </c>
      <c r="V362" s="248" t="s">
        <v>53</v>
      </c>
      <c r="W362" s="29"/>
      <c r="X362" s="29"/>
      <c r="Y362" s="29"/>
      <c r="Z362" s="29"/>
      <c r="AA362" s="129">
        <f t="shared" si="101"/>
        <v>0</v>
      </c>
      <c r="AB362" s="129">
        <f t="shared" si="102"/>
        <v>0</v>
      </c>
      <c r="AC362" s="129">
        <f t="shared" si="103"/>
        <v>0</v>
      </c>
      <c r="AD362" s="129">
        <f t="shared" si="104"/>
        <v>0</v>
      </c>
      <c r="AE362" s="189"/>
      <c r="AF362" s="189"/>
      <c r="AG362" s="135">
        <f t="shared" si="110"/>
        <v>0</v>
      </c>
      <c r="AH362" s="129"/>
      <c r="AI362" s="135">
        <f t="shared" si="111"/>
        <v>0</v>
      </c>
      <c r="AJ362" s="130">
        <f t="shared" si="105"/>
        <v>0</v>
      </c>
      <c r="AK362" s="130" t="str">
        <f t="shared" si="106"/>
        <v/>
      </c>
      <c r="AL362" s="130" t="str">
        <f t="shared" si="112"/>
        <v/>
      </c>
      <c r="AM362" s="119"/>
      <c r="AN362" s="119"/>
      <c r="AO362" s="94" t="str">
        <f t="shared" si="115"/>
        <v/>
      </c>
      <c r="AP362" s="132"/>
      <c r="AQ362" s="133" t="str">
        <f t="shared" si="114"/>
        <v/>
      </c>
      <c r="AR362" s="249"/>
      <c r="AT362" s="248" t="s">
        <v>54</v>
      </c>
      <c r="AU362" s="136" t="str">
        <f t="shared" si="113"/>
        <v/>
      </c>
      <c r="AV362" s="119"/>
      <c r="AW362" s="119"/>
      <c r="AX362" s="119"/>
    </row>
    <row r="363" spans="3:50" ht="25.5" customHeight="1" x14ac:dyDescent="0.55000000000000004">
      <c r="C363" s="182">
        <v>357</v>
      </c>
      <c r="D363" s="365"/>
      <c r="E363" s="366"/>
      <c r="F363" s="364"/>
      <c r="G363" s="371"/>
      <c r="H363" s="370"/>
      <c r="I363" s="114">
        <f t="shared" si="97"/>
        <v>0</v>
      </c>
      <c r="J363" s="114"/>
      <c r="K363" s="172" t="str">
        <f t="shared" si="98"/>
        <v/>
      </c>
      <c r="L363" s="173" t="str">
        <f t="shared" si="99"/>
        <v/>
      </c>
      <c r="M363" s="248" t="s">
        <v>53</v>
      </c>
      <c r="O363" s="174" t="str">
        <f t="shared" si="100"/>
        <v/>
      </c>
      <c r="P363" s="174" t="str">
        <f t="shared" si="107"/>
        <v/>
      </c>
      <c r="Q363" s="171" t="str">
        <f t="shared" si="108"/>
        <v/>
      </c>
      <c r="R363" s="248" t="s">
        <v>53</v>
      </c>
      <c r="U363" s="134" t="str">
        <f t="shared" si="109"/>
        <v/>
      </c>
      <c r="V363" s="248" t="s">
        <v>53</v>
      </c>
      <c r="W363" s="29"/>
      <c r="X363" s="29"/>
      <c r="Y363" s="29"/>
      <c r="Z363" s="29"/>
      <c r="AA363" s="129">
        <f t="shared" si="101"/>
        <v>0</v>
      </c>
      <c r="AB363" s="129">
        <f t="shared" si="102"/>
        <v>0</v>
      </c>
      <c r="AC363" s="129">
        <f t="shared" si="103"/>
        <v>0</v>
      </c>
      <c r="AD363" s="129">
        <f t="shared" si="104"/>
        <v>0</v>
      </c>
      <c r="AE363" s="189"/>
      <c r="AF363" s="189"/>
      <c r="AG363" s="135">
        <f t="shared" si="110"/>
        <v>0</v>
      </c>
      <c r="AH363" s="129"/>
      <c r="AI363" s="135">
        <f t="shared" si="111"/>
        <v>0</v>
      </c>
      <c r="AJ363" s="130">
        <f t="shared" si="105"/>
        <v>0</v>
      </c>
      <c r="AK363" s="130" t="str">
        <f t="shared" si="106"/>
        <v/>
      </c>
      <c r="AL363" s="130" t="str">
        <f t="shared" si="112"/>
        <v/>
      </c>
      <c r="AM363" s="119"/>
      <c r="AN363" s="119"/>
      <c r="AO363" s="94" t="str">
        <f t="shared" si="115"/>
        <v/>
      </c>
      <c r="AP363" s="132"/>
      <c r="AQ363" s="133" t="str">
        <f t="shared" si="114"/>
        <v/>
      </c>
      <c r="AR363" s="249"/>
      <c r="AT363" s="248" t="s">
        <v>54</v>
      </c>
      <c r="AU363" s="136" t="str">
        <f t="shared" si="113"/>
        <v/>
      </c>
      <c r="AV363" s="119"/>
      <c r="AW363" s="119"/>
      <c r="AX363" s="119"/>
    </row>
    <row r="364" spans="3:50" ht="25.5" customHeight="1" x14ac:dyDescent="0.55000000000000004">
      <c r="C364" s="182">
        <v>358</v>
      </c>
      <c r="D364" s="365"/>
      <c r="E364" s="366"/>
      <c r="F364" s="364"/>
      <c r="G364" s="371"/>
      <c r="H364" s="370"/>
      <c r="I364" s="114">
        <f t="shared" si="97"/>
        <v>0</v>
      </c>
      <c r="J364" s="114"/>
      <c r="K364" s="172" t="str">
        <f t="shared" si="98"/>
        <v/>
      </c>
      <c r="L364" s="173" t="str">
        <f t="shared" si="99"/>
        <v/>
      </c>
      <c r="M364" s="248" t="s">
        <v>53</v>
      </c>
      <c r="O364" s="174" t="str">
        <f t="shared" si="100"/>
        <v/>
      </c>
      <c r="P364" s="174" t="str">
        <f t="shared" si="107"/>
        <v/>
      </c>
      <c r="Q364" s="171" t="str">
        <f t="shared" si="108"/>
        <v/>
      </c>
      <c r="R364" s="248" t="s">
        <v>53</v>
      </c>
      <c r="U364" s="134" t="str">
        <f t="shared" si="109"/>
        <v/>
      </c>
      <c r="V364" s="248" t="s">
        <v>53</v>
      </c>
      <c r="W364" s="29"/>
      <c r="X364" s="29"/>
      <c r="Y364" s="29"/>
      <c r="Z364" s="29"/>
      <c r="AA364" s="129">
        <f t="shared" si="101"/>
        <v>0</v>
      </c>
      <c r="AB364" s="129">
        <f t="shared" si="102"/>
        <v>0</v>
      </c>
      <c r="AC364" s="129">
        <f t="shared" si="103"/>
        <v>0</v>
      </c>
      <c r="AD364" s="129">
        <f t="shared" si="104"/>
        <v>0</v>
      </c>
      <c r="AE364" s="189"/>
      <c r="AF364" s="189"/>
      <c r="AG364" s="135">
        <f t="shared" si="110"/>
        <v>0</v>
      </c>
      <c r="AH364" s="129"/>
      <c r="AI364" s="135">
        <f t="shared" si="111"/>
        <v>0</v>
      </c>
      <c r="AJ364" s="130">
        <f t="shared" si="105"/>
        <v>0</v>
      </c>
      <c r="AK364" s="130" t="str">
        <f t="shared" si="106"/>
        <v/>
      </c>
      <c r="AL364" s="130" t="str">
        <f t="shared" si="112"/>
        <v/>
      </c>
      <c r="AM364" s="119"/>
      <c r="AN364" s="119"/>
      <c r="AO364" s="94" t="str">
        <f t="shared" si="115"/>
        <v/>
      </c>
      <c r="AP364" s="132"/>
      <c r="AQ364" s="133" t="str">
        <f t="shared" si="114"/>
        <v/>
      </c>
      <c r="AR364" s="249"/>
      <c r="AT364" s="248" t="s">
        <v>54</v>
      </c>
      <c r="AU364" s="136" t="str">
        <f t="shared" si="113"/>
        <v/>
      </c>
      <c r="AV364" s="119"/>
      <c r="AW364" s="119"/>
      <c r="AX364" s="119"/>
    </row>
    <row r="365" spans="3:50" ht="25.5" customHeight="1" x14ac:dyDescent="0.55000000000000004">
      <c r="C365" s="182">
        <v>359</v>
      </c>
      <c r="D365" s="365"/>
      <c r="E365" s="366"/>
      <c r="F365" s="364"/>
      <c r="G365" s="371"/>
      <c r="H365" s="370"/>
      <c r="I365" s="114">
        <f t="shared" si="97"/>
        <v>0</v>
      </c>
      <c r="J365" s="114"/>
      <c r="K365" s="172" t="str">
        <f t="shared" si="98"/>
        <v/>
      </c>
      <c r="L365" s="173" t="str">
        <f t="shared" si="99"/>
        <v/>
      </c>
      <c r="M365" s="248" t="s">
        <v>53</v>
      </c>
      <c r="O365" s="174" t="str">
        <f t="shared" si="100"/>
        <v/>
      </c>
      <c r="P365" s="174" t="str">
        <f t="shared" si="107"/>
        <v/>
      </c>
      <c r="Q365" s="171" t="str">
        <f t="shared" si="108"/>
        <v/>
      </c>
      <c r="R365" s="248" t="s">
        <v>53</v>
      </c>
      <c r="U365" s="134" t="str">
        <f t="shared" si="109"/>
        <v/>
      </c>
      <c r="V365" s="248" t="s">
        <v>53</v>
      </c>
      <c r="W365" s="29"/>
      <c r="X365" s="29"/>
      <c r="Y365" s="29"/>
      <c r="Z365" s="29"/>
      <c r="AA365" s="129">
        <f t="shared" si="101"/>
        <v>0</v>
      </c>
      <c r="AB365" s="129">
        <f t="shared" si="102"/>
        <v>0</v>
      </c>
      <c r="AC365" s="129">
        <f t="shared" si="103"/>
        <v>0</v>
      </c>
      <c r="AD365" s="129">
        <f t="shared" si="104"/>
        <v>0</v>
      </c>
      <c r="AE365" s="189"/>
      <c r="AF365" s="189"/>
      <c r="AG365" s="135">
        <f t="shared" si="110"/>
        <v>0</v>
      </c>
      <c r="AH365" s="129"/>
      <c r="AI365" s="135">
        <f t="shared" si="111"/>
        <v>0</v>
      </c>
      <c r="AJ365" s="130">
        <f t="shared" si="105"/>
        <v>0</v>
      </c>
      <c r="AK365" s="130" t="str">
        <f t="shared" si="106"/>
        <v/>
      </c>
      <c r="AL365" s="130" t="str">
        <f t="shared" si="112"/>
        <v/>
      </c>
      <c r="AM365" s="119"/>
      <c r="AN365" s="119"/>
      <c r="AO365" s="94" t="str">
        <f t="shared" si="115"/>
        <v/>
      </c>
      <c r="AP365" s="132"/>
      <c r="AQ365" s="133" t="str">
        <f t="shared" si="114"/>
        <v/>
      </c>
      <c r="AR365" s="249"/>
      <c r="AT365" s="248" t="s">
        <v>54</v>
      </c>
      <c r="AU365" s="136" t="str">
        <f t="shared" si="113"/>
        <v/>
      </c>
      <c r="AV365" s="119"/>
      <c r="AW365" s="119"/>
      <c r="AX365" s="119"/>
    </row>
    <row r="366" spans="3:50" ht="25.5" customHeight="1" x14ac:dyDescent="0.55000000000000004">
      <c r="C366" s="182">
        <v>360</v>
      </c>
      <c r="D366" s="365"/>
      <c r="E366" s="366"/>
      <c r="F366" s="364"/>
      <c r="G366" s="371"/>
      <c r="H366" s="370"/>
      <c r="I366" s="114">
        <f t="shared" si="97"/>
        <v>0</v>
      </c>
      <c r="J366" s="114"/>
      <c r="K366" s="172" t="str">
        <f t="shared" si="98"/>
        <v/>
      </c>
      <c r="L366" s="173" t="str">
        <f t="shared" si="99"/>
        <v/>
      </c>
      <c r="M366" s="248" t="s">
        <v>53</v>
      </c>
      <c r="O366" s="174" t="str">
        <f t="shared" si="100"/>
        <v/>
      </c>
      <c r="P366" s="174" t="str">
        <f t="shared" si="107"/>
        <v/>
      </c>
      <c r="Q366" s="171" t="str">
        <f t="shared" si="108"/>
        <v/>
      </c>
      <c r="R366" s="248" t="s">
        <v>53</v>
      </c>
      <c r="U366" s="134" t="str">
        <f t="shared" si="109"/>
        <v/>
      </c>
      <c r="V366" s="248" t="s">
        <v>53</v>
      </c>
      <c r="W366" s="29"/>
      <c r="X366" s="29"/>
      <c r="Y366" s="29"/>
      <c r="Z366" s="29"/>
      <c r="AA366" s="129">
        <f t="shared" si="101"/>
        <v>0</v>
      </c>
      <c r="AB366" s="129">
        <f t="shared" si="102"/>
        <v>0</v>
      </c>
      <c r="AC366" s="129">
        <f t="shared" si="103"/>
        <v>0</v>
      </c>
      <c r="AD366" s="129">
        <f t="shared" si="104"/>
        <v>0</v>
      </c>
      <c r="AE366" s="189"/>
      <c r="AF366" s="189"/>
      <c r="AG366" s="135">
        <f t="shared" si="110"/>
        <v>0</v>
      </c>
      <c r="AH366" s="129"/>
      <c r="AI366" s="135">
        <f t="shared" si="111"/>
        <v>0</v>
      </c>
      <c r="AJ366" s="130">
        <f t="shared" si="105"/>
        <v>0</v>
      </c>
      <c r="AK366" s="130" t="str">
        <f t="shared" si="106"/>
        <v/>
      </c>
      <c r="AL366" s="130" t="str">
        <f t="shared" si="112"/>
        <v/>
      </c>
      <c r="AM366" s="119"/>
      <c r="AN366" s="119"/>
      <c r="AO366" s="94" t="str">
        <f t="shared" si="115"/>
        <v/>
      </c>
      <c r="AP366" s="132"/>
      <c r="AQ366" s="133" t="str">
        <f t="shared" si="114"/>
        <v/>
      </c>
      <c r="AR366" s="249"/>
      <c r="AT366" s="248" t="s">
        <v>54</v>
      </c>
      <c r="AU366" s="136" t="str">
        <f t="shared" si="113"/>
        <v/>
      </c>
      <c r="AV366" s="119"/>
      <c r="AW366" s="119"/>
      <c r="AX366" s="119"/>
    </row>
    <row r="367" spans="3:50" ht="25.5" customHeight="1" x14ac:dyDescent="0.55000000000000004">
      <c r="C367" s="182">
        <v>361</v>
      </c>
      <c r="D367" s="365"/>
      <c r="E367" s="366"/>
      <c r="F367" s="364"/>
      <c r="G367" s="371"/>
      <c r="H367" s="370"/>
      <c r="I367" s="114">
        <f t="shared" si="97"/>
        <v>0</v>
      </c>
      <c r="J367" s="114"/>
      <c r="K367" s="172" t="str">
        <f t="shared" si="98"/>
        <v/>
      </c>
      <c r="L367" s="173" t="str">
        <f t="shared" si="99"/>
        <v/>
      </c>
      <c r="M367" s="248" t="s">
        <v>53</v>
      </c>
      <c r="O367" s="174" t="str">
        <f t="shared" si="100"/>
        <v/>
      </c>
      <c r="P367" s="174" t="str">
        <f t="shared" si="107"/>
        <v/>
      </c>
      <c r="Q367" s="171" t="str">
        <f t="shared" si="108"/>
        <v/>
      </c>
      <c r="R367" s="248" t="s">
        <v>53</v>
      </c>
      <c r="U367" s="134" t="str">
        <f t="shared" si="109"/>
        <v/>
      </c>
      <c r="V367" s="248" t="s">
        <v>53</v>
      </c>
      <c r="W367" s="29"/>
      <c r="X367" s="29"/>
      <c r="Y367" s="29"/>
      <c r="Z367" s="29"/>
      <c r="AA367" s="129">
        <f t="shared" si="101"/>
        <v>0</v>
      </c>
      <c r="AB367" s="129">
        <f t="shared" si="102"/>
        <v>0</v>
      </c>
      <c r="AC367" s="129">
        <f t="shared" si="103"/>
        <v>0</v>
      </c>
      <c r="AD367" s="129">
        <f t="shared" si="104"/>
        <v>0</v>
      </c>
      <c r="AE367" s="189"/>
      <c r="AF367" s="189"/>
      <c r="AG367" s="135">
        <f t="shared" si="110"/>
        <v>0</v>
      </c>
      <c r="AH367" s="129"/>
      <c r="AI367" s="135">
        <f t="shared" si="111"/>
        <v>0</v>
      </c>
      <c r="AJ367" s="130">
        <f t="shared" si="105"/>
        <v>0</v>
      </c>
      <c r="AK367" s="130" t="str">
        <f t="shared" si="106"/>
        <v/>
      </c>
      <c r="AL367" s="130" t="str">
        <f t="shared" si="112"/>
        <v/>
      </c>
      <c r="AM367" s="119"/>
      <c r="AN367" s="119"/>
      <c r="AO367" s="94" t="str">
        <f t="shared" si="115"/>
        <v/>
      </c>
      <c r="AP367" s="132"/>
      <c r="AQ367" s="133" t="str">
        <f t="shared" si="114"/>
        <v/>
      </c>
      <c r="AR367" s="249"/>
      <c r="AT367" s="248" t="s">
        <v>54</v>
      </c>
      <c r="AU367" s="136" t="str">
        <f t="shared" si="113"/>
        <v/>
      </c>
      <c r="AV367" s="119"/>
      <c r="AW367" s="119"/>
      <c r="AX367" s="119"/>
    </row>
    <row r="368" spans="3:50" ht="25.5" customHeight="1" x14ac:dyDescent="0.55000000000000004">
      <c r="C368" s="182">
        <v>362</v>
      </c>
      <c r="D368" s="365"/>
      <c r="E368" s="366"/>
      <c r="F368" s="364"/>
      <c r="G368" s="371"/>
      <c r="H368" s="370"/>
      <c r="I368" s="114">
        <f t="shared" si="97"/>
        <v>0</v>
      </c>
      <c r="J368" s="114"/>
      <c r="K368" s="172" t="str">
        <f t="shared" si="98"/>
        <v/>
      </c>
      <c r="L368" s="173" t="str">
        <f t="shared" si="99"/>
        <v/>
      </c>
      <c r="M368" s="248" t="s">
        <v>53</v>
      </c>
      <c r="O368" s="174" t="str">
        <f t="shared" si="100"/>
        <v/>
      </c>
      <c r="P368" s="174" t="str">
        <f t="shared" si="107"/>
        <v/>
      </c>
      <c r="Q368" s="171" t="str">
        <f t="shared" si="108"/>
        <v/>
      </c>
      <c r="R368" s="248" t="s">
        <v>53</v>
      </c>
      <c r="U368" s="134" t="str">
        <f t="shared" si="109"/>
        <v/>
      </c>
      <c r="V368" s="248" t="s">
        <v>53</v>
      </c>
      <c r="W368" s="29"/>
      <c r="X368" s="29"/>
      <c r="Y368" s="29"/>
      <c r="Z368" s="29"/>
      <c r="AA368" s="129">
        <f t="shared" si="101"/>
        <v>0</v>
      </c>
      <c r="AB368" s="129">
        <f t="shared" si="102"/>
        <v>0</v>
      </c>
      <c r="AC368" s="129">
        <f t="shared" si="103"/>
        <v>0</v>
      </c>
      <c r="AD368" s="129">
        <f t="shared" si="104"/>
        <v>0</v>
      </c>
      <c r="AE368" s="189"/>
      <c r="AF368" s="189"/>
      <c r="AG368" s="135">
        <f t="shared" si="110"/>
        <v>0</v>
      </c>
      <c r="AH368" s="129"/>
      <c r="AI368" s="135">
        <f t="shared" si="111"/>
        <v>0</v>
      </c>
      <c r="AJ368" s="130">
        <f t="shared" si="105"/>
        <v>0</v>
      </c>
      <c r="AK368" s="130" t="str">
        <f t="shared" si="106"/>
        <v/>
      </c>
      <c r="AL368" s="130" t="str">
        <f t="shared" si="112"/>
        <v/>
      </c>
      <c r="AM368" s="119"/>
      <c r="AN368" s="119"/>
      <c r="AO368" s="94" t="str">
        <f t="shared" si="115"/>
        <v/>
      </c>
      <c r="AP368" s="132"/>
      <c r="AQ368" s="133" t="str">
        <f t="shared" si="114"/>
        <v/>
      </c>
      <c r="AR368" s="249"/>
      <c r="AT368" s="248" t="s">
        <v>54</v>
      </c>
      <c r="AU368" s="136" t="str">
        <f t="shared" si="113"/>
        <v/>
      </c>
      <c r="AV368" s="119"/>
      <c r="AW368" s="119"/>
      <c r="AX368" s="119"/>
    </row>
    <row r="369" spans="3:50" ht="25.5" customHeight="1" x14ac:dyDescent="0.55000000000000004">
      <c r="C369" s="182">
        <v>363</v>
      </c>
      <c r="D369" s="365"/>
      <c r="E369" s="366"/>
      <c r="F369" s="364"/>
      <c r="G369" s="371"/>
      <c r="H369" s="370"/>
      <c r="I369" s="114">
        <f t="shared" si="97"/>
        <v>0</v>
      </c>
      <c r="J369" s="114"/>
      <c r="K369" s="172" t="str">
        <f t="shared" si="98"/>
        <v/>
      </c>
      <c r="L369" s="173" t="str">
        <f t="shared" si="99"/>
        <v/>
      </c>
      <c r="M369" s="248" t="s">
        <v>53</v>
      </c>
      <c r="O369" s="174" t="str">
        <f t="shared" si="100"/>
        <v/>
      </c>
      <c r="P369" s="174" t="str">
        <f t="shared" si="107"/>
        <v/>
      </c>
      <c r="Q369" s="171" t="str">
        <f t="shared" si="108"/>
        <v/>
      </c>
      <c r="R369" s="248" t="s">
        <v>53</v>
      </c>
      <c r="U369" s="134" t="str">
        <f t="shared" si="109"/>
        <v/>
      </c>
      <c r="V369" s="248" t="s">
        <v>53</v>
      </c>
      <c r="W369" s="29"/>
      <c r="X369" s="29"/>
      <c r="Y369" s="29"/>
      <c r="Z369" s="29"/>
      <c r="AA369" s="129">
        <f t="shared" si="101"/>
        <v>0</v>
      </c>
      <c r="AB369" s="129">
        <f t="shared" si="102"/>
        <v>0</v>
      </c>
      <c r="AC369" s="129">
        <f t="shared" si="103"/>
        <v>0</v>
      </c>
      <c r="AD369" s="129">
        <f t="shared" si="104"/>
        <v>0</v>
      </c>
      <c r="AE369" s="189"/>
      <c r="AF369" s="189"/>
      <c r="AG369" s="135">
        <f t="shared" si="110"/>
        <v>0</v>
      </c>
      <c r="AH369" s="129"/>
      <c r="AI369" s="135">
        <f t="shared" si="111"/>
        <v>0</v>
      </c>
      <c r="AJ369" s="130">
        <f t="shared" si="105"/>
        <v>0</v>
      </c>
      <c r="AK369" s="130" t="str">
        <f t="shared" si="106"/>
        <v/>
      </c>
      <c r="AL369" s="130" t="str">
        <f t="shared" si="112"/>
        <v/>
      </c>
      <c r="AM369" s="119"/>
      <c r="AN369" s="119"/>
      <c r="AO369" s="94" t="str">
        <f t="shared" si="115"/>
        <v/>
      </c>
      <c r="AP369" s="132"/>
      <c r="AQ369" s="133" t="str">
        <f t="shared" si="114"/>
        <v/>
      </c>
      <c r="AR369" s="249"/>
      <c r="AT369" s="248" t="s">
        <v>54</v>
      </c>
      <c r="AU369" s="136" t="str">
        <f t="shared" si="113"/>
        <v/>
      </c>
      <c r="AV369" s="119"/>
      <c r="AW369" s="119"/>
      <c r="AX369" s="119"/>
    </row>
    <row r="370" spans="3:50" ht="25.5" customHeight="1" x14ac:dyDescent="0.55000000000000004">
      <c r="C370" s="182">
        <v>364</v>
      </c>
      <c r="D370" s="365"/>
      <c r="E370" s="366"/>
      <c r="F370" s="364"/>
      <c r="G370" s="371"/>
      <c r="H370" s="370"/>
      <c r="I370" s="114">
        <f t="shared" si="97"/>
        <v>0</v>
      </c>
      <c r="J370" s="114"/>
      <c r="K370" s="172" t="str">
        <f t="shared" si="98"/>
        <v/>
      </c>
      <c r="L370" s="173" t="str">
        <f t="shared" si="99"/>
        <v/>
      </c>
      <c r="M370" s="248" t="s">
        <v>53</v>
      </c>
      <c r="O370" s="174" t="str">
        <f t="shared" si="100"/>
        <v/>
      </c>
      <c r="P370" s="174" t="str">
        <f t="shared" si="107"/>
        <v/>
      </c>
      <c r="Q370" s="171" t="str">
        <f t="shared" si="108"/>
        <v/>
      </c>
      <c r="R370" s="248" t="s">
        <v>53</v>
      </c>
      <c r="U370" s="134" t="str">
        <f t="shared" si="109"/>
        <v/>
      </c>
      <c r="V370" s="248" t="s">
        <v>53</v>
      </c>
      <c r="W370" s="29"/>
      <c r="X370" s="29"/>
      <c r="Y370" s="29"/>
      <c r="Z370" s="29"/>
      <c r="AA370" s="129">
        <f t="shared" si="101"/>
        <v>0</v>
      </c>
      <c r="AB370" s="129">
        <f t="shared" si="102"/>
        <v>0</v>
      </c>
      <c r="AC370" s="129">
        <f t="shared" si="103"/>
        <v>0</v>
      </c>
      <c r="AD370" s="129">
        <f t="shared" si="104"/>
        <v>0</v>
      </c>
      <c r="AE370" s="189"/>
      <c r="AF370" s="189"/>
      <c r="AG370" s="135">
        <f t="shared" si="110"/>
        <v>0</v>
      </c>
      <c r="AH370" s="129"/>
      <c r="AI370" s="135">
        <f t="shared" si="111"/>
        <v>0</v>
      </c>
      <c r="AJ370" s="130">
        <f t="shared" si="105"/>
        <v>0</v>
      </c>
      <c r="AK370" s="130" t="str">
        <f t="shared" si="106"/>
        <v/>
      </c>
      <c r="AL370" s="130" t="str">
        <f t="shared" si="112"/>
        <v/>
      </c>
      <c r="AM370" s="119"/>
      <c r="AN370" s="119"/>
      <c r="AO370" s="94" t="str">
        <f t="shared" si="115"/>
        <v/>
      </c>
      <c r="AP370" s="132"/>
      <c r="AQ370" s="133" t="str">
        <f t="shared" si="114"/>
        <v/>
      </c>
      <c r="AR370" s="249"/>
      <c r="AT370" s="248" t="s">
        <v>54</v>
      </c>
      <c r="AU370" s="136" t="str">
        <f t="shared" si="113"/>
        <v/>
      </c>
      <c r="AV370" s="119"/>
      <c r="AW370" s="119"/>
      <c r="AX370" s="119"/>
    </row>
    <row r="371" spans="3:50" ht="25.5" customHeight="1" x14ac:dyDescent="0.55000000000000004">
      <c r="C371" s="182">
        <v>365</v>
      </c>
      <c r="D371" s="365"/>
      <c r="E371" s="366"/>
      <c r="F371" s="364"/>
      <c r="G371" s="371"/>
      <c r="H371" s="370"/>
      <c r="I371" s="114">
        <f t="shared" si="97"/>
        <v>0</v>
      </c>
      <c r="J371" s="114"/>
      <c r="K371" s="172" t="str">
        <f t="shared" si="98"/>
        <v/>
      </c>
      <c r="L371" s="173" t="str">
        <f t="shared" si="99"/>
        <v/>
      </c>
      <c r="M371" s="248" t="s">
        <v>53</v>
      </c>
      <c r="O371" s="174" t="str">
        <f t="shared" si="100"/>
        <v/>
      </c>
      <c r="P371" s="174" t="str">
        <f t="shared" si="107"/>
        <v/>
      </c>
      <c r="Q371" s="171" t="str">
        <f t="shared" si="108"/>
        <v/>
      </c>
      <c r="R371" s="248" t="s">
        <v>53</v>
      </c>
      <c r="U371" s="134" t="str">
        <f t="shared" si="109"/>
        <v/>
      </c>
      <c r="V371" s="248" t="s">
        <v>53</v>
      </c>
      <c r="W371" s="29"/>
      <c r="X371" s="29"/>
      <c r="Y371" s="29"/>
      <c r="Z371" s="29"/>
      <c r="AA371" s="129">
        <f t="shared" si="101"/>
        <v>0</v>
      </c>
      <c r="AB371" s="129">
        <f t="shared" si="102"/>
        <v>0</v>
      </c>
      <c r="AC371" s="129">
        <f t="shared" si="103"/>
        <v>0</v>
      </c>
      <c r="AD371" s="129">
        <f t="shared" si="104"/>
        <v>0</v>
      </c>
      <c r="AE371" s="189"/>
      <c r="AF371" s="189"/>
      <c r="AG371" s="135">
        <f t="shared" si="110"/>
        <v>0</v>
      </c>
      <c r="AH371" s="129"/>
      <c r="AI371" s="135">
        <f t="shared" si="111"/>
        <v>0</v>
      </c>
      <c r="AJ371" s="130">
        <f t="shared" si="105"/>
        <v>0</v>
      </c>
      <c r="AK371" s="130" t="str">
        <f t="shared" si="106"/>
        <v/>
      </c>
      <c r="AL371" s="130" t="str">
        <f t="shared" si="112"/>
        <v/>
      </c>
      <c r="AM371" s="119"/>
      <c r="AN371" s="119"/>
      <c r="AO371" s="94" t="str">
        <f t="shared" si="115"/>
        <v/>
      </c>
      <c r="AP371" s="132"/>
      <c r="AQ371" s="133" t="str">
        <f t="shared" si="114"/>
        <v/>
      </c>
      <c r="AR371" s="249"/>
      <c r="AT371" s="248" t="s">
        <v>54</v>
      </c>
      <c r="AU371" s="136" t="str">
        <f t="shared" si="113"/>
        <v/>
      </c>
      <c r="AV371" s="119"/>
      <c r="AW371" s="119"/>
      <c r="AX371" s="119"/>
    </row>
    <row r="372" spans="3:50" ht="25.5" customHeight="1" x14ac:dyDescent="0.55000000000000004">
      <c r="C372" s="182">
        <v>366</v>
      </c>
      <c r="D372" s="365"/>
      <c r="E372" s="366"/>
      <c r="F372" s="364"/>
      <c r="G372" s="371"/>
      <c r="H372" s="370"/>
      <c r="I372" s="114">
        <f t="shared" si="97"/>
        <v>0</v>
      </c>
      <c r="J372" s="114"/>
      <c r="K372" s="172" t="str">
        <f t="shared" si="98"/>
        <v/>
      </c>
      <c r="L372" s="173" t="str">
        <f t="shared" si="99"/>
        <v/>
      </c>
      <c r="M372" s="248" t="s">
        <v>53</v>
      </c>
      <c r="O372" s="174" t="str">
        <f t="shared" si="100"/>
        <v/>
      </c>
      <c r="P372" s="174" t="str">
        <f t="shared" si="107"/>
        <v/>
      </c>
      <c r="Q372" s="171" t="str">
        <f t="shared" si="108"/>
        <v/>
      </c>
      <c r="R372" s="248" t="s">
        <v>53</v>
      </c>
      <c r="U372" s="134" t="str">
        <f t="shared" si="109"/>
        <v/>
      </c>
      <c r="V372" s="248" t="s">
        <v>53</v>
      </c>
      <c r="W372" s="29"/>
      <c r="X372" s="29"/>
      <c r="Y372" s="29"/>
      <c r="Z372" s="29"/>
      <c r="AA372" s="129">
        <f t="shared" si="101"/>
        <v>0</v>
      </c>
      <c r="AB372" s="129">
        <f t="shared" si="102"/>
        <v>0</v>
      </c>
      <c r="AC372" s="129">
        <f t="shared" si="103"/>
        <v>0</v>
      </c>
      <c r="AD372" s="129">
        <f t="shared" si="104"/>
        <v>0</v>
      </c>
      <c r="AE372" s="189"/>
      <c r="AF372" s="189"/>
      <c r="AG372" s="135">
        <f t="shared" si="110"/>
        <v>0</v>
      </c>
      <c r="AH372" s="129"/>
      <c r="AI372" s="135">
        <f t="shared" si="111"/>
        <v>0</v>
      </c>
      <c r="AJ372" s="130">
        <f t="shared" si="105"/>
        <v>0</v>
      </c>
      <c r="AK372" s="130" t="str">
        <f t="shared" si="106"/>
        <v/>
      </c>
      <c r="AL372" s="130" t="str">
        <f t="shared" si="112"/>
        <v/>
      </c>
      <c r="AM372" s="119"/>
      <c r="AN372" s="119"/>
      <c r="AO372" s="94" t="str">
        <f t="shared" si="115"/>
        <v/>
      </c>
      <c r="AP372" s="132"/>
      <c r="AQ372" s="133" t="str">
        <f t="shared" si="114"/>
        <v/>
      </c>
      <c r="AR372" s="249"/>
      <c r="AT372" s="248" t="s">
        <v>54</v>
      </c>
      <c r="AU372" s="136" t="str">
        <f t="shared" si="113"/>
        <v/>
      </c>
      <c r="AV372" s="119"/>
      <c r="AW372" s="119"/>
      <c r="AX372" s="119"/>
    </row>
    <row r="373" spans="3:50" ht="25.5" customHeight="1" x14ac:dyDescent="0.55000000000000004">
      <c r="C373" s="182">
        <v>367</v>
      </c>
      <c r="D373" s="365"/>
      <c r="E373" s="366"/>
      <c r="F373" s="364"/>
      <c r="G373" s="371"/>
      <c r="H373" s="370"/>
      <c r="I373" s="114">
        <f t="shared" si="97"/>
        <v>0</v>
      </c>
      <c r="J373" s="114"/>
      <c r="K373" s="172" t="str">
        <f t="shared" si="98"/>
        <v/>
      </c>
      <c r="L373" s="173" t="str">
        <f t="shared" si="99"/>
        <v/>
      </c>
      <c r="M373" s="248" t="s">
        <v>53</v>
      </c>
      <c r="O373" s="174" t="str">
        <f t="shared" si="100"/>
        <v/>
      </c>
      <c r="P373" s="174" t="str">
        <f t="shared" si="107"/>
        <v/>
      </c>
      <c r="Q373" s="171" t="str">
        <f t="shared" si="108"/>
        <v/>
      </c>
      <c r="R373" s="248" t="s">
        <v>53</v>
      </c>
      <c r="U373" s="134" t="str">
        <f t="shared" si="109"/>
        <v/>
      </c>
      <c r="V373" s="248" t="s">
        <v>53</v>
      </c>
      <c r="W373" s="29"/>
      <c r="X373" s="29"/>
      <c r="Y373" s="29"/>
      <c r="Z373" s="29"/>
      <c r="AA373" s="129">
        <f t="shared" si="101"/>
        <v>0</v>
      </c>
      <c r="AB373" s="129">
        <f t="shared" si="102"/>
        <v>0</v>
      </c>
      <c r="AC373" s="129">
        <f t="shared" si="103"/>
        <v>0</v>
      </c>
      <c r="AD373" s="129">
        <f t="shared" si="104"/>
        <v>0</v>
      </c>
      <c r="AE373" s="189"/>
      <c r="AF373" s="189"/>
      <c r="AG373" s="135">
        <f t="shared" si="110"/>
        <v>0</v>
      </c>
      <c r="AH373" s="129"/>
      <c r="AI373" s="135">
        <f t="shared" si="111"/>
        <v>0</v>
      </c>
      <c r="AJ373" s="130">
        <f t="shared" si="105"/>
        <v>0</v>
      </c>
      <c r="AK373" s="130" t="str">
        <f t="shared" si="106"/>
        <v/>
      </c>
      <c r="AL373" s="130" t="str">
        <f t="shared" si="112"/>
        <v/>
      </c>
      <c r="AM373" s="119"/>
      <c r="AN373" s="119"/>
      <c r="AO373" s="94" t="str">
        <f t="shared" si="115"/>
        <v/>
      </c>
      <c r="AP373" s="132"/>
      <c r="AQ373" s="133" t="str">
        <f t="shared" si="114"/>
        <v/>
      </c>
      <c r="AR373" s="249"/>
      <c r="AT373" s="248" t="s">
        <v>54</v>
      </c>
      <c r="AU373" s="136" t="str">
        <f t="shared" si="113"/>
        <v/>
      </c>
      <c r="AV373" s="119"/>
      <c r="AW373" s="119"/>
      <c r="AX373" s="119"/>
    </row>
    <row r="374" spans="3:50" ht="25.5" customHeight="1" x14ac:dyDescent="0.55000000000000004">
      <c r="C374" s="182">
        <v>368</v>
      </c>
      <c r="D374" s="365"/>
      <c r="E374" s="366"/>
      <c r="F374" s="364"/>
      <c r="G374" s="371"/>
      <c r="H374" s="370"/>
      <c r="I374" s="114">
        <f t="shared" si="97"/>
        <v>0</v>
      </c>
      <c r="J374" s="114"/>
      <c r="K374" s="172" t="str">
        <f t="shared" si="98"/>
        <v/>
      </c>
      <c r="L374" s="173" t="str">
        <f t="shared" si="99"/>
        <v/>
      </c>
      <c r="M374" s="248" t="s">
        <v>53</v>
      </c>
      <c r="O374" s="174" t="str">
        <f t="shared" si="100"/>
        <v/>
      </c>
      <c r="P374" s="174" t="str">
        <f t="shared" si="107"/>
        <v/>
      </c>
      <c r="Q374" s="171" t="str">
        <f t="shared" si="108"/>
        <v/>
      </c>
      <c r="R374" s="248" t="s">
        <v>53</v>
      </c>
      <c r="U374" s="134" t="str">
        <f t="shared" si="109"/>
        <v/>
      </c>
      <c r="V374" s="248" t="s">
        <v>53</v>
      </c>
      <c r="W374" s="29"/>
      <c r="X374" s="29"/>
      <c r="Y374" s="29"/>
      <c r="Z374" s="29"/>
      <c r="AA374" s="129">
        <f t="shared" si="101"/>
        <v>0</v>
      </c>
      <c r="AB374" s="129">
        <f t="shared" si="102"/>
        <v>0</v>
      </c>
      <c r="AC374" s="129">
        <f t="shared" si="103"/>
        <v>0</v>
      </c>
      <c r="AD374" s="129">
        <f t="shared" si="104"/>
        <v>0</v>
      </c>
      <c r="AE374" s="189"/>
      <c r="AF374" s="189"/>
      <c r="AG374" s="135">
        <f t="shared" si="110"/>
        <v>0</v>
      </c>
      <c r="AH374" s="129"/>
      <c r="AI374" s="135">
        <f t="shared" si="111"/>
        <v>0</v>
      </c>
      <c r="AJ374" s="130">
        <f t="shared" si="105"/>
        <v>0</v>
      </c>
      <c r="AK374" s="130" t="str">
        <f t="shared" si="106"/>
        <v/>
      </c>
      <c r="AL374" s="130" t="str">
        <f t="shared" si="112"/>
        <v/>
      </c>
      <c r="AM374" s="119"/>
      <c r="AN374" s="119"/>
      <c r="AO374" s="94" t="str">
        <f t="shared" si="115"/>
        <v/>
      </c>
      <c r="AP374" s="132"/>
      <c r="AQ374" s="133" t="str">
        <f t="shared" si="114"/>
        <v/>
      </c>
      <c r="AR374" s="249"/>
      <c r="AT374" s="248" t="s">
        <v>54</v>
      </c>
      <c r="AU374" s="136" t="str">
        <f t="shared" si="113"/>
        <v/>
      </c>
      <c r="AV374" s="119"/>
      <c r="AW374" s="119"/>
      <c r="AX374" s="119"/>
    </row>
    <row r="375" spans="3:50" ht="25.5" customHeight="1" x14ac:dyDescent="0.55000000000000004">
      <c r="C375" s="182">
        <v>369</v>
      </c>
      <c r="D375" s="365"/>
      <c r="E375" s="366"/>
      <c r="F375" s="364"/>
      <c r="G375" s="371"/>
      <c r="H375" s="370"/>
      <c r="I375" s="114">
        <f t="shared" si="97"/>
        <v>0</v>
      </c>
      <c r="J375" s="114"/>
      <c r="K375" s="172" t="str">
        <f t="shared" si="98"/>
        <v/>
      </c>
      <c r="L375" s="173" t="str">
        <f t="shared" si="99"/>
        <v/>
      </c>
      <c r="M375" s="248" t="s">
        <v>53</v>
      </c>
      <c r="O375" s="174" t="str">
        <f t="shared" si="100"/>
        <v/>
      </c>
      <c r="P375" s="174" t="str">
        <f t="shared" si="107"/>
        <v/>
      </c>
      <c r="Q375" s="171" t="str">
        <f t="shared" si="108"/>
        <v/>
      </c>
      <c r="R375" s="248" t="s">
        <v>53</v>
      </c>
      <c r="U375" s="134" t="str">
        <f t="shared" si="109"/>
        <v/>
      </c>
      <c r="V375" s="248" t="s">
        <v>53</v>
      </c>
      <c r="W375" s="29"/>
      <c r="X375" s="29"/>
      <c r="Y375" s="29"/>
      <c r="Z375" s="29"/>
      <c r="AA375" s="129">
        <f t="shared" si="101"/>
        <v>0</v>
      </c>
      <c r="AB375" s="129">
        <f t="shared" si="102"/>
        <v>0</v>
      </c>
      <c r="AC375" s="129">
        <f t="shared" si="103"/>
        <v>0</v>
      </c>
      <c r="AD375" s="129">
        <f t="shared" si="104"/>
        <v>0</v>
      </c>
      <c r="AE375" s="189"/>
      <c r="AF375" s="189"/>
      <c r="AG375" s="135">
        <f t="shared" si="110"/>
        <v>0</v>
      </c>
      <c r="AH375" s="129"/>
      <c r="AI375" s="135">
        <f t="shared" si="111"/>
        <v>0</v>
      </c>
      <c r="AJ375" s="130">
        <f t="shared" si="105"/>
        <v>0</v>
      </c>
      <c r="AK375" s="130" t="str">
        <f t="shared" si="106"/>
        <v/>
      </c>
      <c r="AL375" s="130" t="str">
        <f t="shared" si="112"/>
        <v/>
      </c>
      <c r="AM375" s="119"/>
      <c r="AN375" s="119"/>
      <c r="AO375" s="94" t="str">
        <f t="shared" si="115"/>
        <v/>
      </c>
      <c r="AP375" s="132"/>
      <c r="AQ375" s="133" t="str">
        <f t="shared" si="114"/>
        <v/>
      </c>
      <c r="AR375" s="249"/>
      <c r="AT375" s="248" t="s">
        <v>54</v>
      </c>
      <c r="AU375" s="136" t="str">
        <f t="shared" si="113"/>
        <v/>
      </c>
      <c r="AV375" s="119"/>
      <c r="AW375" s="119"/>
      <c r="AX375" s="119"/>
    </row>
    <row r="376" spans="3:50" ht="25.5" customHeight="1" x14ac:dyDescent="0.55000000000000004">
      <c r="C376" s="182">
        <v>370</v>
      </c>
      <c r="D376" s="365"/>
      <c r="E376" s="366"/>
      <c r="F376" s="364"/>
      <c r="G376" s="371"/>
      <c r="H376" s="370"/>
      <c r="I376" s="114">
        <f t="shared" si="97"/>
        <v>0</v>
      </c>
      <c r="J376" s="114"/>
      <c r="K376" s="172" t="str">
        <f t="shared" si="98"/>
        <v/>
      </c>
      <c r="L376" s="173" t="str">
        <f t="shared" si="99"/>
        <v/>
      </c>
      <c r="M376" s="248" t="s">
        <v>53</v>
      </c>
      <c r="O376" s="174" t="str">
        <f t="shared" si="100"/>
        <v/>
      </c>
      <c r="P376" s="174" t="str">
        <f t="shared" si="107"/>
        <v/>
      </c>
      <c r="Q376" s="171" t="str">
        <f t="shared" si="108"/>
        <v/>
      </c>
      <c r="R376" s="248" t="s">
        <v>53</v>
      </c>
      <c r="U376" s="134" t="str">
        <f t="shared" si="109"/>
        <v/>
      </c>
      <c r="V376" s="248" t="s">
        <v>53</v>
      </c>
      <c r="W376" s="29"/>
      <c r="X376" s="29"/>
      <c r="Y376" s="29"/>
      <c r="Z376" s="29"/>
      <c r="AA376" s="129">
        <f t="shared" si="101"/>
        <v>0</v>
      </c>
      <c r="AB376" s="129">
        <f t="shared" si="102"/>
        <v>0</v>
      </c>
      <c r="AC376" s="129">
        <f t="shared" si="103"/>
        <v>0</v>
      </c>
      <c r="AD376" s="129">
        <f t="shared" si="104"/>
        <v>0</v>
      </c>
      <c r="AE376" s="189"/>
      <c r="AF376" s="189"/>
      <c r="AG376" s="135">
        <f t="shared" si="110"/>
        <v>0</v>
      </c>
      <c r="AH376" s="129"/>
      <c r="AI376" s="135">
        <f t="shared" si="111"/>
        <v>0</v>
      </c>
      <c r="AJ376" s="130">
        <f t="shared" si="105"/>
        <v>0</v>
      </c>
      <c r="AK376" s="130" t="str">
        <f t="shared" si="106"/>
        <v/>
      </c>
      <c r="AL376" s="130" t="str">
        <f t="shared" si="112"/>
        <v/>
      </c>
      <c r="AM376" s="119"/>
      <c r="AN376" s="119"/>
      <c r="AO376" s="94" t="str">
        <f t="shared" si="115"/>
        <v/>
      </c>
      <c r="AP376" s="132"/>
      <c r="AQ376" s="133" t="str">
        <f t="shared" si="114"/>
        <v/>
      </c>
      <c r="AR376" s="249"/>
      <c r="AT376" s="248" t="s">
        <v>54</v>
      </c>
      <c r="AU376" s="136" t="str">
        <f t="shared" si="113"/>
        <v/>
      </c>
      <c r="AV376" s="119"/>
      <c r="AW376" s="119"/>
      <c r="AX376" s="119"/>
    </row>
    <row r="377" spans="3:50" ht="25.5" customHeight="1" x14ac:dyDescent="0.55000000000000004">
      <c r="C377" s="182">
        <v>371</v>
      </c>
      <c r="D377" s="365"/>
      <c r="E377" s="366"/>
      <c r="F377" s="364"/>
      <c r="G377" s="371"/>
      <c r="H377" s="370"/>
      <c r="I377" s="114">
        <f t="shared" si="97"/>
        <v>0</v>
      </c>
      <c r="J377" s="114"/>
      <c r="K377" s="172" t="str">
        <f t="shared" si="98"/>
        <v/>
      </c>
      <c r="L377" s="173" t="str">
        <f t="shared" si="99"/>
        <v/>
      </c>
      <c r="M377" s="248" t="s">
        <v>53</v>
      </c>
      <c r="O377" s="174" t="str">
        <f t="shared" si="100"/>
        <v/>
      </c>
      <c r="P377" s="174" t="str">
        <f t="shared" si="107"/>
        <v/>
      </c>
      <c r="Q377" s="171" t="str">
        <f t="shared" si="108"/>
        <v/>
      </c>
      <c r="R377" s="248" t="s">
        <v>53</v>
      </c>
      <c r="U377" s="134" t="str">
        <f t="shared" si="109"/>
        <v/>
      </c>
      <c r="V377" s="248" t="s">
        <v>53</v>
      </c>
      <c r="W377" s="29"/>
      <c r="X377" s="29"/>
      <c r="Y377" s="29"/>
      <c r="Z377" s="29"/>
      <c r="AA377" s="129">
        <f t="shared" si="101"/>
        <v>0</v>
      </c>
      <c r="AB377" s="129">
        <f t="shared" si="102"/>
        <v>0</v>
      </c>
      <c r="AC377" s="129">
        <f t="shared" si="103"/>
        <v>0</v>
      </c>
      <c r="AD377" s="129">
        <f t="shared" si="104"/>
        <v>0</v>
      </c>
      <c r="AE377" s="189"/>
      <c r="AF377" s="189"/>
      <c r="AG377" s="135">
        <f t="shared" si="110"/>
        <v>0</v>
      </c>
      <c r="AH377" s="129"/>
      <c r="AI377" s="135">
        <f t="shared" si="111"/>
        <v>0</v>
      </c>
      <c r="AJ377" s="130">
        <f t="shared" si="105"/>
        <v>0</v>
      </c>
      <c r="AK377" s="130" t="str">
        <f t="shared" si="106"/>
        <v/>
      </c>
      <c r="AL377" s="130" t="str">
        <f t="shared" si="112"/>
        <v/>
      </c>
      <c r="AM377" s="119"/>
      <c r="AN377" s="119"/>
      <c r="AO377" s="94" t="str">
        <f t="shared" si="115"/>
        <v/>
      </c>
      <c r="AP377" s="132"/>
      <c r="AQ377" s="133" t="str">
        <f t="shared" si="114"/>
        <v/>
      </c>
      <c r="AR377" s="249"/>
      <c r="AT377" s="248" t="s">
        <v>54</v>
      </c>
      <c r="AU377" s="136" t="str">
        <f t="shared" si="113"/>
        <v/>
      </c>
      <c r="AV377" s="119"/>
      <c r="AW377" s="119"/>
      <c r="AX377" s="119"/>
    </row>
    <row r="378" spans="3:50" ht="25.5" customHeight="1" x14ac:dyDescent="0.55000000000000004">
      <c r="C378" s="182">
        <v>372</v>
      </c>
      <c r="D378" s="365"/>
      <c r="E378" s="366"/>
      <c r="F378" s="364"/>
      <c r="G378" s="371"/>
      <c r="H378" s="370"/>
      <c r="I378" s="114">
        <f t="shared" si="97"/>
        <v>0</v>
      </c>
      <c r="J378" s="114"/>
      <c r="K378" s="172" t="str">
        <f t="shared" si="98"/>
        <v/>
      </c>
      <c r="L378" s="173" t="str">
        <f t="shared" si="99"/>
        <v/>
      </c>
      <c r="M378" s="248" t="s">
        <v>53</v>
      </c>
      <c r="O378" s="174" t="str">
        <f t="shared" si="100"/>
        <v/>
      </c>
      <c r="P378" s="174" t="str">
        <f t="shared" si="107"/>
        <v/>
      </c>
      <c r="Q378" s="171" t="str">
        <f t="shared" si="108"/>
        <v/>
      </c>
      <c r="R378" s="248" t="s">
        <v>53</v>
      </c>
      <c r="U378" s="134" t="str">
        <f t="shared" si="109"/>
        <v/>
      </c>
      <c r="V378" s="248" t="s">
        <v>53</v>
      </c>
      <c r="W378" s="29"/>
      <c r="X378" s="29"/>
      <c r="Y378" s="29"/>
      <c r="Z378" s="29"/>
      <c r="AA378" s="129">
        <f t="shared" si="101"/>
        <v>0</v>
      </c>
      <c r="AB378" s="129">
        <f t="shared" si="102"/>
        <v>0</v>
      </c>
      <c r="AC378" s="129">
        <f t="shared" si="103"/>
        <v>0</v>
      </c>
      <c r="AD378" s="129">
        <f t="shared" si="104"/>
        <v>0</v>
      </c>
      <c r="AE378" s="189"/>
      <c r="AF378" s="189"/>
      <c r="AG378" s="135">
        <f t="shared" si="110"/>
        <v>0</v>
      </c>
      <c r="AH378" s="129"/>
      <c r="AI378" s="135">
        <f t="shared" si="111"/>
        <v>0</v>
      </c>
      <c r="AJ378" s="130">
        <f t="shared" si="105"/>
        <v>0</v>
      </c>
      <c r="AK378" s="130" t="str">
        <f t="shared" si="106"/>
        <v/>
      </c>
      <c r="AL378" s="130" t="str">
        <f t="shared" si="112"/>
        <v/>
      </c>
      <c r="AM378" s="119"/>
      <c r="AN378" s="119"/>
      <c r="AO378" s="94" t="str">
        <f t="shared" si="115"/>
        <v/>
      </c>
      <c r="AP378" s="132"/>
      <c r="AQ378" s="133" t="str">
        <f t="shared" si="114"/>
        <v/>
      </c>
      <c r="AR378" s="249"/>
      <c r="AT378" s="248" t="s">
        <v>54</v>
      </c>
      <c r="AU378" s="136" t="str">
        <f t="shared" si="113"/>
        <v/>
      </c>
      <c r="AV378" s="119"/>
      <c r="AW378" s="119"/>
      <c r="AX378" s="119"/>
    </row>
    <row r="379" spans="3:50" ht="25.5" customHeight="1" x14ac:dyDescent="0.55000000000000004">
      <c r="C379" s="182">
        <v>373</v>
      </c>
      <c r="D379" s="365"/>
      <c r="E379" s="366"/>
      <c r="F379" s="364"/>
      <c r="G379" s="371"/>
      <c r="H379" s="370"/>
      <c r="I379" s="114">
        <f t="shared" si="97"/>
        <v>0</v>
      </c>
      <c r="J379" s="114"/>
      <c r="K379" s="172" t="str">
        <f t="shared" si="98"/>
        <v/>
      </c>
      <c r="L379" s="173" t="str">
        <f t="shared" si="99"/>
        <v/>
      </c>
      <c r="M379" s="248" t="s">
        <v>53</v>
      </c>
      <c r="O379" s="174" t="str">
        <f t="shared" si="100"/>
        <v/>
      </c>
      <c r="P379" s="174" t="str">
        <f t="shared" si="107"/>
        <v/>
      </c>
      <c r="Q379" s="171" t="str">
        <f t="shared" si="108"/>
        <v/>
      </c>
      <c r="R379" s="248" t="s">
        <v>53</v>
      </c>
      <c r="U379" s="134" t="str">
        <f t="shared" si="109"/>
        <v/>
      </c>
      <c r="V379" s="248" t="s">
        <v>53</v>
      </c>
      <c r="W379" s="29"/>
      <c r="X379" s="29"/>
      <c r="Y379" s="29"/>
      <c r="Z379" s="29"/>
      <c r="AA379" s="129">
        <f t="shared" si="101"/>
        <v>0</v>
      </c>
      <c r="AB379" s="129">
        <f t="shared" si="102"/>
        <v>0</v>
      </c>
      <c r="AC379" s="129">
        <f t="shared" si="103"/>
        <v>0</v>
      </c>
      <c r="AD379" s="129">
        <f t="shared" si="104"/>
        <v>0</v>
      </c>
      <c r="AE379" s="189"/>
      <c r="AF379" s="189"/>
      <c r="AG379" s="135">
        <f t="shared" si="110"/>
        <v>0</v>
      </c>
      <c r="AH379" s="129"/>
      <c r="AI379" s="135">
        <f t="shared" si="111"/>
        <v>0</v>
      </c>
      <c r="AJ379" s="130">
        <f t="shared" si="105"/>
        <v>0</v>
      </c>
      <c r="AK379" s="130" t="str">
        <f t="shared" si="106"/>
        <v/>
      </c>
      <c r="AL379" s="130" t="str">
        <f t="shared" si="112"/>
        <v/>
      </c>
      <c r="AM379" s="119"/>
      <c r="AN379" s="119"/>
      <c r="AO379" s="94" t="str">
        <f t="shared" si="115"/>
        <v/>
      </c>
      <c r="AP379" s="132"/>
      <c r="AQ379" s="133" t="str">
        <f t="shared" si="114"/>
        <v/>
      </c>
      <c r="AR379" s="249"/>
      <c r="AT379" s="248" t="s">
        <v>54</v>
      </c>
      <c r="AU379" s="136" t="str">
        <f t="shared" si="113"/>
        <v/>
      </c>
      <c r="AV379" s="119"/>
      <c r="AW379" s="119"/>
      <c r="AX379" s="119"/>
    </row>
    <row r="380" spans="3:50" ht="25.5" customHeight="1" x14ac:dyDescent="0.55000000000000004">
      <c r="C380" s="182">
        <v>374</v>
      </c>
      <c r="D380" s="365"/>
      <c r="E380" s="366"/>
      <c r="F380" s="364"/>
      <c r="G380" s="371"/>
      <c r="H380" s="370"/>
      <c r="I380" s="114">
        <f t="shared" si="97"/>
        <v>0</v>
      </c>
      <c r="J380" s="114"/>
      <c r="K380" s="172" t="str">
        <f t="shared" si="98"/>
        <v/>
      </c>
      <c r="L380" s="173" t="str">
        <f t="shared" si="99"/>
        <v/>
      </c>
      <c r="M380" s="248" t="s">
        <v>53</v>
      </c>
      <c r="O380" s="174" t="str">
        <f t="shared" si="100"/>
        <v/>
      </c>
      <c r="P380" s="174" t="str">
        <f t="shared" si="107"/>
        <v/>
      </c>
      <c r="Q380" s="171" t="str">
        <f t="shared" si="108"/>
        <v/>
      </c>
      <c r="R380" s="248" t="s">
        <v>53</v>
      </c>
      <c r="U380" s="134" t="str">
        <f t="shared" si="109"/>
        <v/>
      </c>
      <c r="V380" s="248" t="s">
        <v>53</v>
      </c>
      <c r="W380" s="29"/>
      <c r="X380" s="29"/>
      <c r="Y380" s="29"/>
      <c r="Z380" s="29"/>
      <c r="AA380" s="129">
        <f t="shared" si="101"/>
        <v>0</v>
      </c>
      <c r="AB380" s="129">
        <f t="shared" si="102"/>
        <v>0</v>
      </c>
      <c r="AC380" s="129">
        <f t="shared" si="103"/>
        <v>0</v>
      </c>
      <c r="AD380" s="129">
        <f t="shared" si="104"/>
        <v>0</v>
      </c>
      <c r="AE380" s="189"/>
      <c r="AF380" s="189"/>
      <c r="AG380" s="135">
        <f t="shared" si="110"/>
        <v>0</v>
      </c>
      <c r="AH380" s="129"/>
      <c r="AI380" s="135">
        <f t="shared" si="111"/>
        <v>0</v>
      </c>
      <c r="AJ380" s="130">
        <f t="shared" si="105"/>
        <v>0</v>
      </c>
      <c r="AK380" s="130" t="str">
        <f t="shared" si="106"/>
        <v/>
      </c>
      <c r="AL380" s="130" t="str">
        <f t="shared" si="112"/>
        <v/>
      </c>
      <c r="AM380" s="119"/>
      <c r="AN380" s="119"/>
      <c r="AO380" s="94" t="str">
        <f t="shared" si="115"/>
        <v/>
      </c>
      <c r="AP380" s="132"/>
      <c r="AQ380" s="133" t="str">
        <f t="shared" si="114"/>
        <v/>
      </c>
      <c r="AR380" s="249"/>
      <c r="AT380" s="248" t="s">
        <v>54</v>
      </c>
      <c r="AU380" s="136" t="str">
        <f t="shared" si="113"/>
        <v/>
      </c>
      <c r="AV380" s="119"/>
      <c r="AW380" s="119"/>
      <c r="AX380" s="119"/>
    </row>
    <row r="381" spans="3:50" ht="25.5" customHeight="1" x14ac:dyDescent="0.55000000000000004">
      <c r="C381" s="182">
        <v>375</v>
      </c>
      <c r="D381" s="365"/>
      <c r="E381" s="366"/>
      <c r="F381" s="364"/>
      <c r="G381" s="371"/>
      <c r="H381" s="370"/>
      <c r="I381" s="114">
        <f t="shared" si="97"/>
        <v>0</v>
      </c>
      <c r="J381" s="114"/>
      <c r="K381" s="172" t="str">
        <f t="shared" si="98"/>
        <v/>
      </c>
      <c r="L381" s="173" t="str">
        <f t="shared" si="99"/>
        <v/>
      </c>
      <c r="M381" s="248" t="s">
        <v>53</v>
      </c>
      <c r="O381" s="174" t="str">
        <f t="shared" si="100"/>
        <v/>
      </c>
      <c r="P381" s="174" t="str">
        <f t="shared" si="107"/>
        <v/>
      </c>
      <c r="Q381" s="171" t="str">
        <f t="shared" si="108"/>
        <v/>
      </c>
      <c r="R381" s="248" t="s">
        <v>53</v>
      </c>
      <c r="U381" s="134" t="str">
        <f t="shared" si="109"/>
        <v/>
      </c>
      <c r="V381" s="248" t="s">
        <v>53</v>
      </c>
      <c r="W381" s="29"/>
      <c r="X381" s="29"/>
      <c r="Y381" s="29"/>
      <c r="Z381" s="29"/>
      <c r="AA381" s="129">
        <f t="shared" si="101"/>
        <v>0</v>
      </c>
      <c r="AB381" s="129">
        <f t="shared" si="102"/>
        <v>0</v>
      </c>
      <c r="AC381" s="129">
        <f t="shared" si="103"/>
        <v>0</v>
      </c>
      <c r="AD381" s="129">
        <f t="shared" si="104"/>
        <v>0</v>
      </c>
      <c r="AE381" s="189"/>
      <c r="AF381" s="189"/>
      <c r="AG381" s="135">
        <f t="shared" si="110"/>
        <v>0</v>
      </c>
      <c r="AH381" s="129"/>
      <c r="AI381" s="135">
        <f t="shared" si="111"/>
        <v>0</v>
      </c>
      <c r="AJ381" s="130">
        <f t="shared" si="105"/>
        <v>0</v>
      </c>
      <c r="AK381" s="130" t="str">
        <f t="shared" si="106"/>
        <v/>
      </c>
      <c r="AL381" s="130" t="str">
        <f t="shared" si="112"/>
        <v/>
      </c>
      <c r="AM381" s="119"/>
      <c r="AN381" s="119"/>
      <c r="AO381" s="94" t="str">
        <f t="shared" si="115"/>
        <v/>
      </c>
      <c r="AP381" s="132"/>
      <c r="AQ381" s="133" t="str">
        <f t="shared" si="114"/>
        <v/>
      </c>
      <c r="AR381" s="249"/>
      <c r="AT381" s="248" t="s">
        <v>54</v>
      </c>
      <c r="AU381" s="136" t="str">
        <f t="shared" si="113"/>
        <v/>
      </c>
      <c r="AV381" s="119"/>
      <c r="AW381" s="119"/>
      <c r="AX381" s="119"/>
    </row>
    <row r="382" spans="3:50" ht="25.5" customHeight="1" x14ac:dyDescent="0.55000000000000004">
      <c r="C382" s="182">
        <v>376</v>
      </c>
      <c r="D382" s="365"/>
      <c r="E382" s="366"/>
      <c r="F382" s="364"/>
      <c r="G382" s="371"/>
      <c r="H382" s="370"/>
      <c r="I382" s="114">
        <f t="shared" si="97"/>
        <v>0</v>
      </c>
      <c r="J382" s="114"/>
      <c r="K382" s="172" t="str">
        <f t="shared" si="98"/>
        <v/>
      </c>
      <c r="L382" s="173" t="str">
        <f t="shared" si="99"/>
        <v/>
      </c>
      <c r="M382" s="248" t="s">
        <v>53</v>
      </c>
      <c r="O382" s="174" t="str">
        <f t="shared" si="100"/>
        <v/>
      </c>
      <c r="P382" s="174" t="str">
        <f t="shared" si="107"/>
        <v/>
      </c>
      <c r="Q382" s="171" t="str">
        <f t="shared" si="108"/>
        <v/>
      </c>
      <c r="R382" s="248" t="s">
        <v>53</v>
      </c>
      <c r="U382" s="134" t="str">
        <f t="shared" si="109"/>
        <v/>
      </c>
      <c r="V382" s="248" t="s">
        <v>53</v>
      </c>
      <c r="W382" s="29"/>
      <c r="X382" s="29"/>
      <c r="Y382" s="29"/>
      <c r="Z382" s="29"/>
      <c r="AA382" s="129">
        <f t="shared" si="101"/>
        <v>0</v>
      </c>
      <c r="AB382" s="129">
        <f t="shared" si="102"/>
        <v>0</v>
      </c>
      <c r="AC382" s="129">
        <f t="shared" si="103"/>
        <v>0</v>
      </c>
      <c r="AD382" s="129">
        <f t="shared" si="104"/>
        <v>0</v>
      </c>
      <c r="AE382" s="189"/>
      <c r="AF382" s="189"/>
      <c r="AG382" s="135">
        <f t="shared" si="110"/>
        <v>0</v>
      </c>
      <c r="AH382" s="129"/>
      <c r="AI382" s="135">
        <f t="shared" si="111"/>
        <v>0</v>
      </c>
      <c r="AJ382" s="130">
        <f t="shared" si="105"/>
        <v>0</v>
      </c>
      <c r="AK382" s="130" t="str">
        <f t="shared" si="106"/>
        <v/>
      </c>
      <c r="AL382" s="130" t="str">
        <f t="shared" si="112"/>
        <v/>
      </c>
      <c r="AM382" s="119"/>
      <c r="AN382" s="119"/>
      <c r="AO382" s="94" t="str">
        <f t="shared" si="115"/>
        <v/>
      </c>
      <c r="AP382" s="132"/>
      <c r="AQ382" s="133" t="str">
        <f t="shared" si="114"/>
        <v/>
      </c>
      <c r="AR382" s="249"/>
      <c r="AT382" s="248" t="s">
        <v>54</v>
      </c>
      <c r="AU382" s="136" t="str">
        <f t="shared" si="113"/>
        <v/>
      </c>
      <c r="AV382" s="119"/>
      <c r="AW382" s="119"/>
      <c r="AX382" s="119"/>
    </row>
    <row r="383" spans="3:50" ht="25.5" customHeight="1" x14ac:dyDescent="0.55000000000000004">
      <c r="C383" s="182">
        <v>377</v>
      </c>
      <c r="D383" s="365"/>
      <c r="E383" s="366"/>
      <c r="F383" s="364"/>
      <c r="G383" s="371"/>
      <c r="H383" s="370"/>
      <c r="I383" s="114">
        <f t="shared" si="97"/>
        <v>0</v>
      </c>
      <c r="J383" s="114"/>
      <c r="K383" s="172" t="str">
        <f t="shared" si="98"/>
        <v/>
      </c>
      <c r="L383" s="173" t="str">
        <f t="shared" si="99"/>
        <v/>
      </c>
      <c r="M383" s="248" t="s">
        <v>53</v>
      </c>
      <c r="O383" s="174" t="str">
        <f t="shared" si="100"/>
        <v/>
      </c>
      <c r="P383" s="174" t="str">
        <f t="shared" si="107"/>
        <v/>
      </c>
      <c r="Q383" s="171" t="str">
        <f t="shared" si="108"/>
        <v/>
      </c>
      <c r="R383" s="248" t="s">
        <v>53</v>
      </c>
      <c r="U383" s="134" t="str">
        <f t="shared" si="109"/>
        <v/>
      </c>
      <c r="V383" s="248" t="s">
        <v>53</v>
      </c>
      <c r="W383" s="29"/>
      <c r="X383" s="29"/>
      <c r="Y383" s="29"/>
      <c r="Z383" s="29"/>
      <c r="AA383" s="129">
        <f t="shared" si="101"/>
        <v>0</v>
      </c>
      <c r="AB383" s="129">
        <f t="shared" si="102"/>
        <v>0</v>
      </c>
      <c r="AC383" s="129">
        <f t="shared" si="103"/>
        <v>0</v>
      </c>
      <c r="AD383" s="129">
        <f t="shared" si="104"/>
        <v>0</v>
      </c>
      <c r="AE383" s="189"/>
      <c r="AF383" s="189"/>
      <c r="AG383" s="135">
        <f t="shared" si="110"/>
        <v>0</v>
      </c>
      <c r="AH383" s="129"/>
      <c r="AI383" s="135">
        <f t="shared" si="111"/>
        <v>0</v>
      </c>
      <c r="AJ383" s="130">
        <f t="shared" si="105"/>
        <v>0</v>
      </c>
      <c r="AK383" s="130" t="str">
        <f t="shared" si="106"/>
        <v/>
      </c>
      <c r="AL383" s="130" t="str">
        <f t="shared" si="112"/>
        <v/>
      </c>
      <c r="AM383" s="119"/>
      <c r="AN383" s="119"/>
      <c r="AO383" s="94" t="str">
        <f t="shared" si="115"/>
        <v/>
      </c>
      <c r="AP383" s="132"/>
      <c r="AQ383" s="133" t="str">
        <f t="shared" si="114"/>
        <v/>
      </c>
      <c r="AR383" s="249"/>
      <c r="AT383" s="248" t="s">
        <v>54</v>
      </c>
      <c r="AU383" s="136" t="str">
        <f t="shared" si="113"/>
        <v/>
      </c>
      <c r="AV383" s="119"/>
      <c r="AW383" s="119"/>
      <c r="AX383" s="119"/>
    </row>
    <row r="384" spans="3:50" ht="25.5" customHeight="1" x14ac:dyDescent="0.55000000000000004">
      <c r="C384" s="182">
        <v>378</v>
      </c>
      <c r="D384" s="365"/>
      <c r="E384" s="366"/>
      <c r="F384" s="364"/>
      <c r="G384" s="371"/>
      <c r="H384" s="370"/>
      <c r="I384" s="114">
        <f t="shared" si="97"/>
        <v>0</v>
      </c>
      <c r="J384" s="114"/>
      <c r="K384" s="172" t="str">
        <f t="shared" si="98"/>
        <v/>
      </c>
      <c r="L384" s="173" t="str">
        <f t="shared" si="99"/>
        <v/>
      </c>
      <c r="M384" s="248" t="s">
        <v>53</v>
      </c>
      <c r="O384" s="174" t="str">
        <f t="shared" si="100"/>
        <v/>
      </c>
      <c r="P384" s="174" t="str">
        <f t="shared" si="107"/>
        <v/>
      </c>
      <c r="Q384" s="171" t="str">
        <f t="shared" si="108"/>
        <v/>
      </c>
      <c r="R384" s="248" t="s">
        <v>53</v>
      </c>
      <c r="U384" s="134" t="str">
        <f t="shared" si="109"/>
        <v/>
      </c>
      <c r="V384" s="248" t="s">
        <v>53</v>
      </c>
      <c r="W384" s="29"/>
      <c r="X384" s="29"/>
      <c r="Y384" s="29"/>
      <c r="Z384" s="29"/>
      <c r="AA384" s="129">
        <f t="shared" si="101"/>
        <v>0</v>
      </c>
      <c r="AB384" s="129">
        <f t="shared" si="102"/>
        <v>0</v>
      </c>
      <c r="AC384" s="129">
        <f t="shared" si="103"/>
        <v>0</v>
      </c>
      <c r="AD384" s="129">
        <f t="shared" si="104"/>
        <v>0</v>
      </c>
      <c r="AE384" s="189"/>
      <c r="AF384" s="189"/>
      <c r="AG384" s="135">
        <f t="shared" si="110"/>
        <v>0</v>
      </c>
      <c r="AH384" s="129"/>
      <c r="AI384" s="135">
        <f t="shared" si="111"/>
        <v>0</v>
      </c>
      <c r="AJ384" s="130">
        <f t="shared" si="105"/>
        <v>0</v>
      </c>
      <c r="AK384" s="130" t="str">
        <f t="shared" si="106"/>
        <v/>
      </c>
      <c r="AL384" s="130" t="str">
        <f t="shared" si="112"/>
        <v/>
      </c>
      <c r="AM384" s="119"/>
      <c r="AN384" s="119"/>
      <c r="AO384" s="94" t="str">
        <f t="shared" si="115"/>
        <v/>
      </c>
      <c r="AP384" s="132"/>
      <c r="AQ384" s="133" t="str">
        <f t="shared" si="114"/>
        <v/>
      </c>
      <c r="AR384" s="249"/>
      <c r="AT384" s="248" t="s">
        <v>54</v>
      </c>
      <c r="AU384" s="136" t="str">
        <f t="shared" si="113"/>
        <v/>
      </c>
      <c r="AV384" s="119"/>
      <c r="AW384" s="119"/>
      <c r="AX384" s="119"/>
    </row>
    <row r="385" spans="3:50" ht="25.5" customHeight="1" x14ac:dyDescent="0.55000000000000004">
      <c r="C385" s="182">
        <v>379</v>
      </c>
      <c r="D385" s="365"/>
      <c r="E385" s="366"/>
      <c r="F385" s="364"/>
      <c r="G385" s="371"/>
      <c r="H385" s="370"/>
      <c r="I385" s="114">
        <f t="shared" si="97"/>
        <v>0</v>
      </c>
      <c r="J385" s="114"/>
      <c r="K385" s="172" t="str">
        <f t="shared" si="98"/>
        <v/>
      </c>
      <c r="L385" s="173" t="str">
        <f t="shared" si="99"/>
        <v/>
      </c>
      <c r="M385" s="248" t="s">
        <v>53</v>
      </c>
      <c r="O385" s="174" t="str">
        <f t="shared" si="100"/>
        <v/>
      </c>
      <c r="P385" s="174" t="str">
        <f t="shared" si="107"/>
        <v/>
      </c>
      <c r="Q385" s="171" t="str">
        <f t="shared" si="108"/>
        <v/>
      </c>
      <c r="R385" s="248" t="s">
        <v>53</v>
      </c>
      <c r="U385" s="134" t="str">
        <f t="shared" si="109"/>
        <v/>
      </c>
      <c r="V385" s="248" t="s">
        <v>53</v>
      </c>
      <c r="W385" s="29"/>
      <c r="X385" s="29"/>
      <c r="Y385" s="29"/>
      <c r="Z385" s="29"/>
      <c r="AA385" s="129">
        <f t="shared" si="101"/>
        <v>0</v>
      </c>
      <c r="AB385" s="129">
        <f t="shared" si="102"/>
        <v>0</v>
      </c>
      <c r="AC385" s="129">
        <f t="shared" si="103"/>
        <v>0</v>
      </c>
      <c r="AD385" s="129">
        <f t="shared" si="104"/>
        <v>0</v>
      </c>
      <c r="AE385" s="189"/>
      <c r="AF385" s="189"/>
      <c r="AG385" s="135">
        <f t="shared" si="110"/>
        <v>0</v>
      </c>
      <c r="AH385" s="129"/>
      <c r="AI385" s="135">
        <f t="shared" si="111"/>
        <v>0</v>
      </c>
      <c r="AJ385" s="130">
        <f t="shared" si="105"/>
        <v>0</v>
      </c>
      <c r="AK385" s="130" t="str">
        <f t="shared" si="106"/>
        <v/>
      </c>
      <c r="AL385" s="130" t="str">
        <f t="shared" si="112"/>
        <v/>
      </c>
      <c r="AM385" s="119"/>
      <c r="AN385" s="119"/>
      <c r="AO385" s="94" t="str">
        <f t="shared" si="115"/>
        <v/>
      </c>
      <c r="AP385" s="132"/>
      <c r="AQ385" s="133" t="str">
        <f t="shared" si="114"/>
        <v/>
      </c>
      <c r="AR385" s="249"/>
      <c r="AT385" s="248" t="s">
        <v>54</v>
      </c>
      <c r="AU385" s="136" t="str">
        <f t="shared" si="113"/>
        <v/>
      </c>
      <c r="AV385" s="119"/>
      <c r="AW385" s="119"/>
      <c r="AX385" s="119"/>
    </row>
    <row r="386" spans="3:50" ht="25.5" customHeight="1" x14ac:dyDescent="0.55000000000000004">
      <c r="C386" s="182">
        <v>380</v>
      </c>
      <c r="D386" s="365"/>
      <c r="E386" s="366"/>
      <c r="F386" s="364"/>
      <c r="G386" s="371"/>
      <c r="H386" s="370"/>
      <c r="I386" s="114">
        <f t="shared" si="97"/>
        <v>0</v>
      </c>
      <c r="J386" s="114"/>
      <c r="K386" s="172" t="str">
        <f t="shared" si="98"/>
        <v/>
      </c>
      <c r="L386" s="173" t="str">
        <f t="shared" si="99"/>
        <v/>
      </c>
      <c r="M386" s="248" t="s">
        <v>53</v>
      </c>
      <c r="O386" s="174" t="str">
        <f t="shared" si="100"/>
        <v/>
      </c>
      <c r="P386" s="174" t="str">
        <f t="shared" si="107"/>
        <v/>
      </c>
      <c r="Q386" s="171" t="str">
        <f t="shared" si="108"/>
        <v/>
      </c>
      <c r="R386" s="248" t="s">
        <v>53</v>
      </c>
      <c r="U386" s="134" t="str">
        <f t="shared" si="109"/>
        <v/>
      </c>
      <c r="V386" s="248" t="s">
        <v>53</v>
      </c>
      <c r="W386" s="29"/>
      <c r="X386" s="29"/>
      <c r="Y386" s="29"/>
      <c r="Z386" s="29"/>
      <c r="AA386" s="129">
        <f t="shared" si="101"/>
        <v>0</v>
      </c>
      <c r="AB386" s="129">
        <f t="shared" si="102"/>
        <v>0</v>
      </c>
      <c r="AC386" s="129">
        <f t="shared" si="103"/>
        <v>0</v>
      </c>
      <c r="AD386" s="129">
        <f t="shared" si="104"/>
        <v>0</v>
      </c>
      <c r="AE386" s="189"/>
      <c r="AF386" s="189"/>
      <c r="AG386" s="135">
        <f t="shared" si="110"/>
        <v>0</v>
      </c>
      <c r="AH386" s="129"/>
      <c r="AI386" s="135">
        <f t="shared" si="111"/>
        <v>0</v>
      </c>
      <c r="AJ386" s="130">
        <f t="shared" si="105"/>
        <v>0</v>
      </c>
      <c r="AK386" s="130" t="str">
        <f t="shared" si="106"/>
        <v/>
      </c>
      <c r="AL386" s="130" t="str">
        <f t="shared" si="112"/>
        <v/>
      </c>
      <c r="AM386" s="119"/>
      <c r="AN386" s="119"/>
      <c r="AO386" s="94" t="str">
        <f t="shared" si="115"/>
        <v/>
      </c>
      <c r="AP386" s="132"/>
      <c r="AQ386" s="133" t="str">
        <f t="shared" si="114"/>
        <v/>
      </c>
      <c r="AR386" s="249"/>
      <c r="AT386" s="248" t="s">
        <v>54</v>
      </c>
      <c r="AU386" s="136" t="str">
        <f t="shared" si="113"/>
        <v/>
      </c>
      <c r="AV386" s="119"/>
      <c r="AW386" s="119"/>
      <c r="AX386" s="119"/>
    </row>
    <row r="387" spans="3:50" ht="25.5" customHeight="1" x14ac:dyDescent="0.55000000000000004">
      <c r="C387" s="182">
        <v>381</v>
      </c>
      <c r="D387" s="365"/>
      <c r="E387" s="366"/>
      <c r="F387" s="364"/>
      <c r="G387" s="371"/>
      <c r="H387" s="370"/>
      <c r="I387" s="114">
        <f t="shared" si="97"/>
        <v>0</v>
      </c>
      <c r="J387" s="114"/>
      <c r="K387" s="172" t="str">
        <f t="shared" si="98"/>
        <v/>
      </c>
      <c r="L387" s="173" t="str">
        <f t="shared" si="99"/>
        <v/>
      </c>
      <c r="M387" s="248" t="s">
        <v>53</v>
      </c>
      <c r="O387" s="174" t="str">
        <f t="shared" si="100"/>
        <v/>
      </c>
      <c r="P387" s="174" t="str">
        <f t="shared" si="107"/>
        <v/>
      </c>
      <c r="Q387" s="171" t="str">
        <f t="shared" si="108"/>
        <v/>
      </c>
      <c r="R387" s="248" t="s">
        <v>53</v>
      </c>
      <c r="U387" s="134" t="str">
        <f t="shared" si="109"/>
        <v/>
      </c>
      <c r="V387" s="248" t="s">
        <v>53</v>
      </c>
      <c r="W387" s="29"/>
      <c r="X387" s="29"/>
      <c r="Y387" s="29"/>
      <c r="Z387" s="29"/>
      <c r="AA387" s="129">
        <f t="shared" si="101"/>
        <v>0</v>
      </c>
      <c r="AB387" s="129">
        <f t="shared" si="102"/>
        <v>0</v>
      </c>
      <c r="AC387" s="129">
        <f t="shared" si="103"/>
        <v>0</v>
      </c>
      <c r="AD387" s="129">
        <f t="shared" si="104"/>
        <v>0</v>
      </c>
      <c r="AE387" s="189"/>
      <c r="AF387" s="189"/>
      <c r="AG387" s="135">
        <f t="shared" si="110"/>
        <v>0</v>
      </c>
      <c r="AH387" s="129"/>
      <c r="AI387" s="135">
        <f t="shared" si="111"/>
        <v>0</v>
      </c>
      <c r="AJ387" s="130">
        <f t="shared" si="105"/>
        <v>0</v>
      </c>
      <c r="AK387" s="130" t="str">
        <f t="shared" si="106"/>
        <v/>
      </c>
      <c r="AL387" s="130" t="str">
        <f t="shared" si="112"/>
        <v/>
      </c>
      <c r="AM387" s="119"/>
      <c r="AN387" s="119"/>
      <c r="AO387" s="94" t="str">
        <f t="shared" si="115"/>
        <v/>
      </c>
      <c r="AP387" s="132"/>
      <c r="AQ387" s="133" t="str">
        <f t="shared" si="114"/>
        <v/>
      </c>
      <c r="AR387" s="249"/>
      <c r="AT387" s="248" t="s">
        <v>54</v>
      </c>
      <c r="AU387" s="136" t="str">
        <f t="shared" si="113"/>
        <v/>
      </c>
      <c r="AV387" s="119"/>
      <c r="AW387" s="119"/>
      <c r="AX387" s="119"/>
    </row>
    <row r="388" spans="3:50" ht="25.5" customHeight="1" x14ac:dyDescent="0.55000000000000004">
      <c r="C388" s="182">
        <v>382</v>
      </c>
      <c r="D388" s="365"/>
      <c r="E388" s="366"/>
      <c r="F388" s="364"/>
      <c r="G388" s="371"/>
      <c r="H388" s="370"/>
      <c r="I388" s="114">
        <f t="shared" si="97"/>
        <v>0</v>
      </c>
      <c r="J388" s="114"/>
      <c r="K388" s="172" t="str">
        <f t="shared" si="98"/>
        <v/>
      </c>
      <c r="L388" s="173" t="str">
        <f t="shared" si="99"/>
        <v/>
      </c>
      <c r="M388" s="248" t="s">
        <v>53</v>
      </c>
      <c r="O388" s="174" t="str">
        <f t="shared" si="100"/>
        <v/>
      </c>
      <c r="P388" s="174" t="str">
        <f t="shared" si="107"/>
        <v/>
      </c>
      <c r="Q388" s="171" t="str">
        <f t="shared" si="108"/>
        <v/>
      </c>
      <c r="R388" s="248" t="s">
        <v>53</v>
      </c>
      <c r="U388" s="134" t="str">
        <f t="shared" si="109"/>
        <v/>
      </c>
      <c r="V388" s="248" t="s">
        <v>53</v>
      </c>
      <c r="W388" s="29"/>
      <c r="X388" s="29"/>
      <c r="Y388" s="29"/>
      <c r="Z388" s="29"/>
      <c r="AA388" s="129">
        <f t="shared" si="101"/>
        <v>0</v>
      </c>
      <c r="AB388" s="129">
        <f t="shared" si="102"/>
        <v>0</v>
      </c>
      <c r="AC388" s="129">
        <f t="shared" si="103"/>
        <v>0</v>
      </c>
      <c r="AD388" s="129">
        <f t="shared" si="104"/>
        <v>0</v>
      </c>
      <c r="AE388" s="189"/>
      <c r="AF388" s="189"/>
      <c r="AG388" s="135">
        <f t="shared" si="110"/>
        <v>0</v>
      </c>
      <c r="AH388" s="129"/>
      <c r="AI388" s="135">
        <f t="shared" si="111"/>
        <v>0</v>
      </c>
      <c r="AJ388" s="130">
        <f t="shared" si="105"/>
        <v>0</v>
      </c>
      <c r="AK388" s="130" t="str">
        <f t="shared" si="106"/>
        <v/>
      </c>
      <c r="AL388" s="130" t="str">
        <f t="shared" si="112"/>
        <v/>
      </c>
      <c r="AM388" s="119"/>
      <c r="AN388" s="119"/>
      <c r="AO388" s="94" t="str">
        <f t="shared" si="115"/>
        <v/>
      </c>
      <c r="AP388" s="132"/>
      <c r="AQ388" s="133" t="str">
        <f t="shared" si="114"/>
        <v/>
      </c>
      <c r="AR388" s="249"/>
      <c r="AT388" s="248" t="s">
        <v>54</v>
      </c>
      <c r="AU388" s="136" t="str">
        <f t="shared" si="113"/>
        <v/>
      </c>
      <c r="AV388" s="119"/>
      <c r="AW388" s="119"/>
      <c r="AX388" s="119"/>
    </row>
    <row r="389" spans="3:50" ht="25.5" customHeight="1" x14ac:dyDescent="0.55000000000000004">
      <c r="C389" s="182">
        <v>383</v>
      </c>
      <c r="D389" s="365"/>
      <c r="E389" s="366"/>
      <c r="F389" s="364"/>
      <c r="G389" s="371"/>
      <c r="H389" s="370"/>
      <c r="I389" s="114">
        <f t="shared" si="97"/>
        <v>0</v>
      </c>
      <c r="J389" s="114"/>
      <c r="K389" s="172" t="str">
        <f t="shared" si="98"/>
        <v/>
      </c>
      <c r="L389" s="173" t="str">
        <f t="shared" si="99"/>
        <v/>
      </c>
      <c r="M389" s="248" t="s">
        <v>53</v>
      </c>
      <c r="O389" s="174" t="str">
        <f t="shared" si="100"/>
        <v/>
      </c>
      <c r="P389" s="174" t="str">
        <f t="shared" si="107"/>
        <v/>
      </c>
      <c r="Q389" s="171" t="str">
        <f t="shared" si="108"/>
        <v/>
      </c>
      <c r="R389" s="248" t="s">
        <v>53</v>
      </c>
      <c r="U389" s="134" t="str">
        <f t="shared" si="109"/>
        <v/>
      </c>
      <c r="V389" s="248" t="s">
        <v>53</v>
      </c>
      <c r="W389" s="29"/>
      <c r="X389" s="29"/>
      <c r="Y389" s="29"/>
      <c r="Z389" s="29"/>
      <c r="AA389" s="129">
        <f t="shared" si="101"/>
        <v>0</v>
      </c>
      <c r="AB389" s="129">
        <f t="shared" si="102"/>
        <v>0</v>
      </c>
      <c r="AC389" s="129">
        <f t="shared" si="103"/>
        <v>0</v>
      </c>
      <c r="AD389" s="129">
        <f t="shared" si="104"/>
        <v>0</v>
      </c>
      <c r="AE389" s="189"/>
      <c r="AF389" s="189"/>
      <c r="AG389" s="135">
        <f t="shared" si="110"/>
        <v>0</v>
      </c>
      <c r="AH389" s="129"/>
      <c r="AI389" s="135">
        <f t="shared" si="111"/>
        <v>0</v>
      </c>
      <c r="AJ389" s="130">
        <f t="shared" si="105"/>
        <v>0</v>
      </c>
      <c r="AK389" s="130" t="str">
        <f t="shared" si="106"/>
        <v/>
      </c>
      <c r="AL389" s="130" t="str">
        <f t="shared" si="112"/>
        <v/>
      </c>
      <c r="AM389" s="119"/>
      <c r="AN389" s="119"/>
      <c r="AO389" s="94" t="str">
        <f t="shared" si="115"/>
        <v/>
      </c>
      <c r="AP389" s="132"/>
      <c r="AQ389" s="133" t="str">
        <f t="shared" si="114"/>
        <v/>
      </c>
      <c r="AR389" s="249"/>
      <c r="AT389" s="248" t="s">
        <v>54</v>
      </c>
      <c r="AU389" s="136" t="str">
        <f t="shared" si="113"/>
        <v/>
      </c>
      <c r="AV389" s="119"/>
      <c r="AW389" s="119"/>
      <c r="AX389" s="119"/>
    </row>
    <row r="390" spans="3:50" ht="25.5" customHeight="1" x14ac:dyDescent="0.55000000000000004">
      <c r="C390" s="182">
        <v>384</v>
      </c>
      <c r="D390" s="365"/>
      <c r="E390" s="366"/>
      <c r="F390" s="364"/>
      <c r="G390" s="371"/>
      <c r="H390" s="370"/>
      <c r="I390" s="114">
        <f t="shared" si="97"/>
        <v>0</v>
      </c>
      <c r="J390" s="114"/>
      <c r="K390" s="172" t="str">
        <f t="shared" si="98"/>
        <v/>
      </c>
      <c r="L390" s="173" t="str">
        <f t="shared" si="99"/>
        <v/>
      </c>
      <c r="M390" s="248" t="s">
        <v>53</v>
      </c>
      <c r="O390" s="174" t="str">
        <f t="shared" si="100"/>
        <v/>
      </c>
      <c r="P390" s="174" t="str">
        <f t="shared" si="107"/>
        <v/>
      </c>
      <c r="Q390" s="171" t="str">
        <f t="shared" si="108"/>
        <v/>
      </c>
      <c r="R390" s="248" t="s">
        <v>53</v>
      </c>
      <c r="U390" s="134" t="str">
        <f t="shared" si="109"/>
        <v/>
      </c>
      <c r="V390" s="248" t="s">
        <v>53</v>
      </c>
      <c r="W390" s="29"/>
      <c r="X390" s="29"/>
      <c r="Y390" s="29"/>
      <c r="Z390" s="29"/>
      <c r="AA390" s="129">
        <f t="shared" si="101"/>
        <v>0</v>
      </c>
      <c r="AB390" s="129">
        <f t="shared" si="102"/>
        <v>0</v>
      </c>
      <c r="AC390" s="129">
        <f t="shared" si="103"/>
        <v>0</v>
      </c>
      <c r="AD390" s="129">
        <f t="shared" si="104"/>
        <v>0</v>
      </c>
      <c r="AE390" s="189"/>
      <c r="AF390" s="189"/>
      <c r="AG390" s="135">
        <f t="shared" si="110"/>
        <v>0</v>
      </c>
      <c r="AH390" s="129"/>
      <c r="AI390" s="135">
        <f t="shared" si="111"/>
        <v>0</v>
      </c>
      <c r="AJ390" s="130">
        <f t="shared" si="105"/>
        <v>0</v>
      </c>
      <c r="AK390" s="130" t="str">
        <f t="shared" si="106"/>
        <v/>
      </c>
      <c r="AL390" s="130" t="str">
        <f t="shared" si="112"/>
        <v/>
      </c>
      <c r="AM390" s="119"/>
      <c r="AN390" s="119"/>
      <c r="AO390" s="94" t="str">
        <f t="shared" si="115"/>
        <v/>
      </c>
      <c r="AP390" s="132"/>
      <c r="AQ390" s="133" t="str">
        <f t="shared" si="114"/>
        <v/>
      </c>
      <c r="AR390" s="249"/>
      <c r="AT390" s="248" t="s">
        <v>54</v>
      </c>
      <c r="AU390" s="136" t="str">
        <f t="shared" si="113"/>
        <v/>
      </c>
      <c r="AV390" s="119"/>
      <c r="AW390" s="119"/>
      <c r="AX390" s="119"/>
    </row>
    <row r="391" spans="3:50" ht="25.5" customHeight="1" x14ac:dyDescent="0.55000000000000004">
      <c r="C391" s="182">
        <v>385</v>
      </c>
      <c r="D391" s="365"/>
      <c r="E391" s="366"/>
      <c r="F391" s="364"/>
      <c r="G391" s="371"/>
      <c r="H391" s="370"/>
      <c r="I391" s="114">
        <f t="shared" ref="I391:I454" si="116">VLOOKUP(F391,starfshlutfall_173,2,TRUE)</f>
        <v>0</v>
      </c>
      <c r="J391" s="114"/>
      <c r="K391" s="172" t="str">
        <f t="shared" ref="K391:K454" si="117">IFERROR(IF(L391-F391=0,"",L391-F391),"")</f>
        <v/>
      </c>
      <c r="L391" s="173" t="str">
        <f t="shared" ref="L391:L454" si="118">IF(F391="","",IF(I391&gt;=156,1,IF(M391="NEI",F391,VLOOKUP(I391,starfshlutfall_156,2,TRUE))))</f>
        <v/>
      </c>
      <c r="M391" s="248" t="s">
        <v>53</v>
      </c>
      <c r="O391" s="174" t="str">
        <f t="shared" ref="O391:O454" si="119">IFERROR(IF(L391+$BL$6&gt;1,1-L391,$BL$6*L391),"")</f>
        <v/>
      </c>
      <c r="P391" s="174" t="str">
        <f t="shared" si="107"/>
        <v/>
      </c>
      <c r="Q391" s="171" t="str">
        <f t="shared" si="108"/>
        <v/>
      </c>
      <c r="R391" s="248" t="s">
        <v>53</v>
      </c>
      <c r="U391" s="134" t="str">
        <f t="shared" si="109"/>
        <v/>
      </c>
      <c r="V391" s="248" t="s">
        <v>53</v>
      </c>
      <c r="W391" s="29"/>
      <c r="X391" s="29"/>
      <c r="Y391" s="29"/>
      <c r="Z391" s="29"/>
      <c r="AA391" s="129">
        <f t="shared" ref="AA391:AA454" si="120">IFERROR(IF(AND(U391&gt;0.01,V391="JÁ"),U391*156,0),0)</f>
        <v>0</v>
      </c>
      <c r="AB391" s="129">
        <f t="shared" ref="AB391:AB454" si="121">IF(U391&lt;0.01,0,IF(U391="",0,IF(V391="NEI",0,$AB$535/-$AB$528)))</f>
        <v>0</v>
      </c>
      <c r="AC391" s="129">
        <f t="shared" ref="AC391:AC454" si="122">IF(AB391&lt;AA391,AB391,AA391)</f>
        <v>0</v>
      </c>
      <c r="AD391" s="129">
        <f t="shared" ref="AD391:AD454" si="123">AA391-AC391</f>
        <v>0</v>
      </c>
      <c r="AE391" s="189"/>
      <c r="AF391" s="189"/>
      <c r="AG391" s="135">
        <f t="shared" si="110"/>
        <v>0</v>
      </c>
      <c r="AH391" s="129"/>
      <c r="AI391" s="135">
        <f t="shared" si="111"/>
        <v>0</v>
      </c>
      <c r="AJ391" s="130">
        <f t="shared" ref="AJ391:AJ454" si="124">AI391/156</f>
        <v>0</v>
      </c>
      <c r="AK391" s="130" t="str">
        <f t="shared" ref="AK391:AK454" si="125">IF(L391="","",AJ391+Q391)</f>
        <v/>
      </c>
      <c r="AL391" s="130" t="str">
        <f t="shared" si="112"/>
        <v/>
      </c>
      <c r="AM391" s="119"/>
      <c r="AN391" s="119"/>
      <c r="AO391" s="94" t="str">
        <f t="shared" si="115"/>
        <v/>
      </c>
      <c r="AP391" s="132"/>
      <c r="AQ391" s="133" t="str">
        <f t="shared" si="114"/>
        <v/>
      </c>
      <c r="AR391" s="249"/>
      <c r="AT391" s="248" t="s">
        <v>54</v>
      </c>
      <c r="AU391" s="136" t="str">
        <f t="shared" si="113"/>
        <v/>
      </c>
      <c r="AV391" s="119"/>
      <c r="AW391" s="119"/>
      <c r="AX391" s="119"/>
    </row>
    <row r="392" spans="3:50" ht="25.5" customHeight="1" x14ac:dyDescent="0.55000000000000004">
      <c r="C392" s="182">
        <v>386</v>
      </c>
      <c r="D392" s="365"/>
      <c r="E392" s="366"/>
      <c r="F392" s="364"/>
      <c r="G392" s="371"/>
      <c r="H392" s="370"/>
      <c r="I392" s="114">
        <f t="shared" si="116"/>
        <v>0</v>
      </c>
      <c r="J392" s="114"/>
      <c r="K392" s="172" t="str">
        <f t="shared" si="117"/>
        <v/>
      </c>
      <c r="L392" s="173" t="str">
        <f t="shared" si="118"/>
        <v/>
      </c>
      <c r="M392" s="248" t="s">
        <v>53</v>
      </c>
      <c r="O392" s="174" t="str">
        <f t="shared" si="119"/>
        <v/>
      </c>
      <c r="P392" s="174" t="str">
        <f t="shared" ref="P392:P455" si="126">IF(K392="","",K392+O392)</f>
        <v/>
      </c>
      <c r="Q392" s="171" t="str">
        <f t="shared" ref="Q392:Q455" si="127">IFERROR(IF(M392="NEI",L392,IF(AND(M392="JÁ",R392="NEI"),L392,O392+L392)),"")</f>
        <v/>
      </c>
      <c r="R392" s="248" t="s">
        <v>53</v>
      </c>
      <c r="U392" s="134" t="str">
        <f t="shared" ref="U392:U455" si="128">IFERROR(IF(OR(M392="NEI",R392="NEI",V392="NEI"),0,100%-Q392),"")</f>
        <v/>
      </c>
      <c r="V392" s="248" t="s">
        <v>53</v>
      </c>
      <c r="W392" s="29"/>
      <c r="X392" s="29"/>
      <c r="Y392" s="29"/>
      <c r="Z392" s="29"/>
      <c r="AA392" s="129">
        <f t="shared" si="120"/>
        <v>0</v>
      </c>
      <c r="AB392" s="129">
        <f t="shared" si="121"/>
        <v>0</v>
      </c>
      <c r="AC392" s="129">
        <f t="shared" si="122"/>
        <v>0</v>
      </c>
      <c r="AD392" s="129">
        <f t="shared" si="123"/>
        <v>0</v>
      </c>
      <c r="AE392" s="189"/>
      <c r="AF392" s="189"/>
      <c r="AG392" s="135">
        <f t="shared" ref="AG392:AG455" si="129">IF(AD392=0,0,IF(AD392&gt;$AC$513,$AC$513,AD392))</f>
        <v>0</v>
      </c>
      <c r="AH392" s="129"/>
      <c r="AI392" s="135">
        <f t="shared" ref="AI392:AI455" si="130">AC392+AG392</f>
        <v>0</v>
      </c>
      <c r="AJ392" s="130">
        <f t="shared" si="124"/>
        <v>0</v>
      </c>
      <c r="AK392" s="130" t="str">
        <f t="shared" si="125"/>
        <v/>
      </c>
      <c r="AL392" s="130" t="str">
        <f t="shared" ref="AL392:AL455" si="131">IF(AJ392=0,"",AJ392)</f>
        <v/>
      </c>
      <c r="AM392" s="119"/>
      <c r="AN392" s="119"/>
      <c r="AO392" s="94" t="str">
        <f t="shared" si="115"/>
        <v/>
      </c>
      <c r="AP392" s="132"/>
      <c r="AQ392" s="133" t="str">
        <f t="shared" si="114"/>
        <v/>
      </c>
      <c r="AR392" s="249"/>
      <c r="AT392" s="248" t="s">
        <v>54</v>
      </c>
      <c r="AU392" s="136" t="str">
        <f t="shared" ref="AU392:AU455" si="132">IF(AR392="",AQ392,AR392)</f>
        <v/>
      </c>
      <c r="AV392" s="119"/>
      <c r="AW392" s="119"/>
      <c r="AX392" s="119"/>
    </row>
    <row r="393" spans="3:50" ht="25.5" customHeight="1" x14ac:dyDescent="0.55000000000000004">
      <c r="C393" s="182">
        <v>387</v>
      </c>
      <c r="D393" s="365"/>
      <c r="E393" s="366"/>
      <c r="F393" s="364"/>
      <c r="G393" s="371"/>
      <c r="H393" s="370"/>
      <c r="I393" s="114">
        <f t="shared" si="116"/>
        <v>0</v>
      </c>
      <c r="J393" s="114"/>
      <c r="K393" s="172" t="str">
        <f t="shared" si="117"/>
        <v/>
      </c>
      <c r="L393" s="173" t="str">
        <f t="shared" si="118"/>
        <v/>
      </c>
      <c r="M393" s="248" t="s">
        <v>53</v>
      </c>
      <c r="O393" s="174" t="str">
        <f t="shared" si="119"/>
        <v/>
      </c>
      <c r="P393" s="174" t="str">
        <f t="shared" si="126"/>
        <v/>
      </c>
      <c r="Q393" s="171" t="str">
        <f t="shared" si="127"/>
        <v/>
      </c>
      <c r="R393" s="248" t="s">
        <v>53</v>
      </c>
      <c r="U393" s="134" t="str">
        <f t="shared" si="128"/>
        <v/>
      </c>
      <c r="V393" s="248" t="s">
        <v>53</v>
      </c>
      <c r="W393" s="29"/>
      <c r="X393" s="29"/>
      <c r="Y393" s="29"/>
      <c r="Z393" s="29"/>
      <c r="AA393" s="129">
        <f t="shared" si="120"/>
        <v>0</v>
      </c>
      <c r="AB393" s="129">
        <f t="shared" si="121"/>
        <v>0</v>
      </c>
      <c r="AC393" s="129">
        <f t="shared" si="122"/>
        <v>0</v>
      </c>
      <c r="AD393" s="129">
        <f t="shared" si="123"/>
        <v>0</v>
      </c>
      <c r="AE393" s="189"/>
      <c r="AF393" s="189"/>
      <c r="AG393" s="135">
        <f t="shared" si="129"/>
        <v>0</v>
      </c>
      <c r="AH393" s="129"/>
      <c r="AI393" s="135">
        <f t="shared" si="130"/>
        <v>0</v>
      </c>
      <c r="AJ393" s="130">
        <f t="shared" si="124"/>
        <v>0</v>
      </c>
      <c r="AK393" s="130" t="str">
        <f t="shared" si="125"/>
        <v/>
      </c>
      <c r="AL393" s="130" t="str">
        <f t="shared" si="131"/>
        <v/>
      </c>
      <c r="AM393" s="119"/>
      <c r="AN393" s="119"/>
      <c r="AO393" s="94" t="str">
        <f t="shared" si="115"/>
        <v/>
      </c>
      <c r="AP393" s="132"/>
      <c r="AQ393" s="133" t="str">
        <f t="shared" si="114"/>
        <v/>
      </c>
      <c r="AR393" s="249"/>
      <c r="AT393" s="248" t="s">
        <v>54</v>
      </c>
      <c r="AU393" s="136" t="str">
        <f t="shared" si="132"/>
        <v/>
      </c>
      <c r="AV393" s="119"/>
      <c r="AW393" s="119"/>
      <c r="AX393" s="119"/>
    </row>
    <row r="394" spans="3:50" ht="25.5" customHeight="1" x14ac:dyDescent="0.55000000000000004">
      <c r="C394" s="182">
        <v>388</v>
      </c>
      <c r="D394" s="365"/>
      <c r="E394" s="366"/>
      <c r="F394" s="364"/>
      <c r="G394" s="371"/>
      <c r="H394" s="370"/>
      <c r="I394" s="114">
        <f t="shared" si="116"/>
        <v>0</v>
      </c>
      <c r="J394" s="114"/>
      <c r="K394" s="172" t="str">
        <f t="shared" si="117"/>
        <v/>
      </c>
      <c r="L394" s="173" t="str">
        <f t="shared" si="118"/>
        <v/>
      </c>
      <c r="M394" s="248" t="s">
        <v>53</v>
      </c>
      <c r="O394" s="174" t="str">
        <f t="shared" si="119"/>
        <v/>
      </c>
      <c r="P394" s="174" t="str">
        <f t="shared" si="126"/>
        <v/>
      </c>
      <c r="Q394" s="171" t="str">
        <f t="shared" si="127"/>
        <v/>
      </c>
      <c r="R394" s="248" t="s">
        <v>53</v>
      </c>
      <c r="U394" s="134" t="str">
        <f t="shared" si="128"/>
        <v/>
      </c>
      <c r="V394" s="248" t="s">
        <v>53</v>
      </c>
      <c r="W394" s="29"/>
      <c r="X394" s="29"/>
      <c r="Y394" s="29"/>
      <c r="Z394" s="29"/>
      <c r="AA394" s="129">
        <f t="shared" si="120"/>
        <v>0</v>
      </c>
      <c r="AB394" s="129">
        <f t="shared" si="121"/>
        <v>0</v>
      </c>
      <c r="AC394" s="129">
        <f t="shared" si="122"/>
        <v>0</v>
      </c>
      <c r="AD394" s="129">
        <f t="shared" si="123"/>
        <v>0</v>
      </c>
      <c r="AE394" s="189"/>
      <c r="AF394" s="189"/>
      <c r="AG394" s="135">
        <f t="shared" si="129"/>
        <v>0</v>
      </c>
      <c r="AH394" s="129"/>
      <c r="AI394" s="135">
        <f t="shared" si="130"/>
        <v>0</v>
      </c>
      <c r="AJ394" s="130">
        <f t="shared" si="124"/>
        <v>0</v>
      </c>
      <c r="AK394" s="130" t="str">
        <f t="shared" si="125"/>
        <v/>
      </c>
      <c r="AL394" s="130" t="str">
        <f t="shared" si="131"/>
        <v/>
      </c>
      <c r="AM394" s="119"/>
      <c r="AN394" s="119"/>
      <c r="AO394" s="94" t="str">
        <f t="shared" si="115"/>
        <v/>
      </c>
      <c r="AP394" s="132"/>
      <c r="AQ394" s="133" t="str">
        <f t="shared" si="114"/>
        <v/>
      </c>
      <c r="AR394" s="249"/>
      <c r="AT394" s="248" t="s">
        <v>54</v>
      </c>
      <c r="AU394" s="136" t="str">
        <f t="shared" si="132"/>
        <v/>
      </c>
      <c r="AV394" s="119"/>
      <c r="AW394" s="119"/>
      <c r="AX394" s="119"/>
    </row>
    <row r="395" spans="3:50" ht="25.5" customHeight="1" x14ac:dyDescent="0.55000000000000004">
      <c r="C395" s="182">
        <v>389</v>
      </c>
      <c r="D395" s="365"/>
      <c r="E395" s="366"/>
      <c r="F395" s="364"/>
      <c r="G395" s="371"/>
      <c r="H395" s="370"/>
      <c r="I395" s="114">
        <f t="shared" si="116"/>
        <v>0</v>
      </c>
      <c r="J395" s="114"/>
      <c r="K395" s="172" t="str">
        <f t="shared" si="117"/>
        <v/>
      </c>
      <c r="L395" s="173" t="str">
        <f t="shared" si="118"/>
        <v/>
      </c>
      <c r="M395" s="248" t="s">
        <v>53</v>
      </c>
      <c r="O395" s="174" t="str">
        <f t="shared" si="119"/>
        <v/>
      </c>
      <c r="P395" s="174" t="str">
        <f t="shared" si="126"/>
        <v/>
      </c>
      <c r="Q395" s="171" t="str">
        <f t="shared" si="127"/>
        <v/>
      </c>
      <c r="R395" s="248" t="s">
        <v>53</v>
      </c>
      <c r="U395" s="134" t="str">
        <f t="shared" si="128"/>
        <v/>
      </c>
      <c r="V395" s="248" t="s">
        <v>53</v>
      </c>
      <c r="W395" s="29"/>
      <c r="X395" s="29"/>
      <c r="Y395" s="29"/>
      <c r="Z395" s="29"/>
      <c r="AA395" s="129">
        <f t="shared" si="120"/>
        <v>0</v>
      </c>
      <c r="AB395" s="129">
        <f t="shared" si="121"/>
        <v>0</v>
      </c>
      <c r="AC395" s="129">
        <f t="shared" si="122"/>
        <v>0</v>
      </c>
      <c r="AD395" s="129">
        <f t="shared" si="123"/>
        <v>0</v>
      </c>
      <c r="AE395" s="189"/>
      <c r="AF395" s="189"/>
      <c r="AG395" s="135">
        <f t="shared" si="129"/>
        <v>0</v>
      </c>
      <c r="AH395" s="129"/>
      <c r="AI395" s="135">
        <f t="shared" si="130"/>
        <v>0</v>
      </c>
      <c r="AJ395" s="130">
        <f t="shared" si="124"/>
        <v>0</v>
      </c>
      <c r="AK395" s="130" t="str">
        <f t="shared" si="125"/>
        <v/>
      </c>
      <c r="AL395" s="130" t="str">
        <f t="shared" si="131"/>
        <v/>
      </c>
      <c r="AM395" s="119"/>
      <c r="AN395" s="119"/>
      <c r="AO395" s="94" t="str">
        <f t="shared" si="115"/>
        <v/>
      </c>
      <c r="AP395" s="132"/>
      <c r="AQ395" s="133" t="str">
        <f t="shared" si="114"/>
        <v/>
      </c>
      <c r="AR395" s="249"/>
      <c r="AT395" s="248" t="s">
        <v>54</v>
      </c>
      <c r="AU395" s="136" t="str">
        <f t="shared" si="132"/>
        <v/>
      </c>
      <c r="AV395" s="119"/>
      <c r="AW395" s="119"/>
      <c r="AX395" s="119"/>
    </row>
    <row r="396" spans="3:50" ht="25.5" customHeight="1" x14ac:dyDescent="0.55000000000000004">
      <c r="C396" s="182">
        <v>390</v>
      </c>
      <c r="D396" s="365"/>
      <c r="E396" s="366"/>
      <c r="F396" s="364"/>
      <c r="G396" s="371"/>
      <c r="H396" s="370"/>
      <c r="I396" s="114">
        <f t="shared" si="116"/>
        <v>0</v>
      </c>
      <c r="J396" s="114"/>
      <c r="K396" s="172" t="str">
        <f t="shared" si="117"/>
        <v/>
      </c>
      <c r="L396" s="173" t="str">
        <f t="shared" si="118"/>
        <v/>
      </c>
      <c r="M396" s="248" t="s">
        <v>53</v>
      </c>
      <c r="O396" s="174" t="str">
        <f t="shared" si="119"/>
        <v/>
      </c>
      <c r="P396" s="174" t="str">
        <f t="shared" si="126"/>
        <v/>
      </c>
      <c r="Q396" s="171" t="str">
        <f t="shared" si="127"/>
        <v/>
      </c>
      <c r="R396" s="248" t="s">
        <v>53</v>
      </c>
      <c r="U396" s="134" t="str">
        <f t="shared" si="128"/>
        <v/>
      </c>
      <c r="V396" s="248" t="s">
        <v>53</v>
      </c>
      <c r="W396" s="29"/>
      <c r="X396" s="29"/>
      <c r="Y396" s="29"/>
      <c r="Z396" s="29"/>
      <c r="AA396" s="129">
        <f t="shared" si="120"/>
        <v>0</v>
      </c>
      <c r="AB396" s="129">
        <f t="shared" si="121"/>
        <v>0</v>
      </c>
      <c r="AC396" s="129">
        <f t="shared" si="122"/>
        <v>0</v>
      </c>
      <c r="AD396" s="129">
        <f t="shared" si="123"/>
        <v>0</v>
      </c>
      <c r="AE396" s="189"/>
      <c r="AF396" s="189"/>
      <c r="AG396" s="135">
        <f t="shared" si="129"/>
        <v>0</v>
      </c>
      <c r="AH396" s="129"/>
      <c r="AI396" s="135">
        <f t="shared" si="130"/>
        <v>0</v>
      </c>
      <c r="AJ396" s="130">
        <f t="shared" si="124"/>
        <v>0</v>
      </c>
      <c r="AK396" s="130" t="str">
        <f t="shared" si="125"/>
        <v/>
      </c>
      <c r="AL396" s="130" t="str">
        <f t="shared" si="131"/>
        <v/>
      </c>
      <c r="AM396" s="119"/>
      <c r="AN396" s="119"/>
      <c r="AO396" s="94" t="str">
        <f t="shared" si="115"/>
        <v/>
      </c>
      <c r="AP396" s="132"/>
      <c r="AQ396" s="133" t="str">
        <f t="shared" si="114"/>
        <v/>
      </c>
      <c r="AR396" s="249"/>
      <c r="AT396" s="248" t="s">
        <v>54</v>
      </c>
      <c r="AU396" s="136" t="str">
        <f t="shared" si="132"/>
        <v/>
      </c>
      <c r="AV396" s="119"/>
      <c r="AW396" s="119"/>
      <c r="AX396" s="119"/>
    </row>
    <row r="397" spans="3:50" ht="25.5" customHeight="1" x14ac:dyDescent="0.55000000000000004">
      <c r="C397" s="182">
        <v>391</v>
      </c>
      <c r="D397" s="365"/>
      <c r="E397" s="366"/>
      <c r="F397" s="364"/>
      <c r="G397" s="371"/>
      <c r="H397" s="370"/>
      <c r="I397" s="114">
        <f t="shared" si="116"/>
        <v>0</v>
      </c>
      <c r="J397" s="114"/>
      <c r="K397" s="172" t="str">
        <f t="shared" si="117"/>
        <v/>
      </c>
      <c r="L397" s="173" t="str">
        <f t="shared" si="118"/>
        <v/>
      </c>
      <c r="M397" s="248" t="s">
        <v>53</v>
      </c>
      <c r="O397" s="174" t="str">
        <f t="shared" si="119"/>
        <v/>
      </c>
      <c r="P397" s="174" t="str">
        <f t="shared" si="126"/>
        <v/>
      </c>
      <c r="Q397" s="171" t="str">
        <f t="shared" si="127"/>
        <v/>
      </c>
      <c r="R397" s="248" t="s">
        <v>53</v>
      </c>
      <c r="U397" s="134" t="str">
        <f t="shared" si="128"/>
        <v/>
      </c>
      <c r="V397" s="248" t="s">
        <v>53</v>
      </c>
      <c r="W397" s="29"/>
      <c r="X397" s="29"/>
      <c r="Y397" s="29"/>
      <c r="Z397" s="29"/>
      <c r="AA397" s="129">
        <f t="shared" si="120"/>
        <v>0</v>
      </c>
      <c r="AB397" s="129">
        <f t="shared" si="121"/>
        <v>0</v>
      </c>
      <c r="AC397" s="129">
        <f t="shared" si="122"/>
        <v>0</v>
      </c>
      <c r="AD397" s="129">
        <f t="shared" si="123"/>
        <v>0</v>
      </c>
      <c r="AE397" s="189"/>
      <c r="AF397" s="189"/>
      <c r="AG397" s="135">
        <f t="shared" si="129"/>
        <v>0</v>
      </c>
      <c r="AH397" s="129"/>
      <c r="AI397" s="135">
        <f t="shared" si="130"/>
        <v>0</v>
      </c>
      <c r="AJ397" s="130">
        <f t="shared" si="124"/>
        <v>0</v>
      </c>
      <c r="AK397" s="130" t="str">
        <f t="shared" si="125"/>
        <v/>
      </c>
      <c r="AL397" s="130" t="str">
        <f t="shared" si="131"/>
        <v/>
      </c>
      <c r="AM397" s="119"/>
      <c r="AN397" s="119"/>
      <c r="AO397" s="94" t="str">
        <f t="shared" si="115"/>
        <v/>
      </c>
      <c r="AP397" s="132"/>
      <c r="AQ397" s="133" t="str">
        <f t="shared" si="114"/>
        <v/>
      </c>
      <c r="AR397" s="249"/>
      <c r="AT397" s="248" t="s">
        <v>54</v>
      </c>
      <c r="AU397" s="136" t="str">
        <f t="shared" si="132"/>
        <v/>
      </c>
      <c r="AV397" s="119"/>
      <c r="AW397" s="119"/>
      <c r="AX397" s="119"/>
    </row>
    <row r="398" spans="3:50" ht="25.5" customHeight="1" x14ac:dyDescent="0.55000000000000004">
      <c r="C398" s="182">
        <v>392</v>
      </c>
      <c r="D398" s="365"/>
      <c r="E398" s="366"/>
      <c r="F398" s="364"/>
      <c r="G398" s="371"/>
      <c r="H398" s="370"/>
      <c r="I398" s="114">
        <f t="shared" si="116"/>
        <v>0</v>
      </c>
      <c r="J398" s="114"/>
      <c r="K398" s="172" t="str">
        <f t="shared" si="117"/>
        <v/>
      </c>
      <c r="L398" s="173" t="str">
        <f t="shared" si="118"/>
        <v/>
      </c>
      <c r="M398" s="248" t="s">
        <v>53</v>
      </c>
      <c r="O398" s="174" t="str">
        <f t="shared" si="119"/>
        <v/>
      </c>
      <c r="P398" s="174" t="str">
        <f t="shared" si="126"/>
        <v/>
      </c>
      <c r="Q398" s="171" t="str">
        <f t="shared" si="127"/>
        <v/>
      </c>
      <c r="R398" s="248" t="s">
        <v>53</v>
      </c>
      <c r="U398" s="134" t="str">
        <f t="shared" si="128"/>
        <v/>
      </c>
      <c r="V398" s="248" t="s">
        <v>53</v>
      </c>
      <c r="W398" s="29"/>
      <c r="X398" s="29"/>
      <c r="Y398" s="29"/>
      <c r="Z398" s="29"/>
      <c r="AA398" s="129">
        <f t="shared" si="120"/>
        <v>0</v>
      </c>
      <c r="AB398" s="129">
        <f t="shared" si="121"/>
        <v>0</v>
      </c>
      <c r="AC398" s="129">
        <f t="shared" si="122"/>
        <v>0</v>
      </c>
      <c r="AD398" s="129">
        <f t="shared" si="123"/>
        <v>0</v>
      </c>
      <c r="AE398" s="189"/>
      <c r="AF398" s="189"/>
      <c r="AG398" s="135">
        <f t="shared" si="129"/>
        <v>0</v>
      </c>
      <c r="AH398" s="129"/>
      <c r="AI398" s="135">
        <f t="shared" si="130"/>
        <v>0</v>
      </c>
      <c r="AJ398" s="130">
        <f t="shared" si="124"/>
        <v>0</v>
      </c>
      <c r="AK398" s="130" t="str">
        <f t="shared" si="125"/>
        <v/>
      </c>
      <c r="AL398" s="130" t="str">
        <f t="shared" si="131"/>
        <v/>
      </c>
      <c r="AM398" s="119"/>
      <c r="AN398" s="119"/>
      <c r="AO398" s="94" t="str">
        <f t="shared" si="115"/>
        <v/>
      </c>
      <c r="AP398" s="132"/>
      <c r="AQ398" s="133" t="str">
        <f t="shared" si="114"/>
        <v/>
      </c>
      <c r="AR398" s="249"/>
      <c r="AT398" s="248" t="s">
        <v>54</v>
      </c>
      <c r="AU398" s="136" t="str">
        <f t="shared" si="132"/>
        <v/>
      </c>
      <c r="AV398" s="119"/>
      <c r="AW398" s="119"/>
      <c r="AX398" s="119"/>
    </row>
    <row r="399" spans="3:50" ht="25.5" customHeight="1" x14ac:dyDescent="0.55000000000000004">
      <c r="C399" s="182">
        <v>393</v>
      </c>
      <c r="D399" s="365"/>
      <c r="E399" s="366"/>
      <c r="F399" s="364"/>
      <c r="G399" s="371"/>
      <c r="H399" s="370"/>
      <c r="I399" s="114">
        <f t="shared" si="116"/>
        <v>0</v>
      </c>
      <c r="J399" s="114"/>
      <c r="K399" s="172" t="str">
        <f t="shared" si="117"/>
        <v/>
      </c>
      <c r="L399" s="173" t="str">
        <f t="shared" si="118"/>
        <v/>
      </c>
      <c r="M399" s="248" t="s">
        <v>53</v>
      </c>
      <c r="O399" s="174" t="str">
        <f t="shared" si="119"/>
        <v/>
      </c>
      <c r="P399" s="174" t="str">
        <f t="shared" si="126"/>
        <v/>
      </c>
      <c r="Q399" s="171" t="str">
        <f t="shared" si="127"/>
        <v/>
      </c>
      <c r="R399" s="248" t="s">
        <v>53</v>
      </c>
      <c r="U399" s="134" t="str">
        <f t="shared" si="128"/>
        <v/>
      </c>
      <c r="V399" s="248" t="s">
        <v>53</v>
      </c>
      <c r="W399" s="29"/>
      <c r="X399" s="29"/>
      <c r="Y399" s="29"/>
      <c r="Z399" s="29"/>
      <c r="AA399" s="129">
        <f t="shared" si="120"/>
        <v>0</v>
      </c>
      <c r="AB399" s="129">
        <f t="shared" si="121"/>
        <v>0</v>
      </c>
      <c r="AC399" s="129">
        <f t="shared" si="122"/>
        <v>0</v>
      </c>
      <c r="AD399" s="129">
        <f t="shared" si="123"/>
        <v>0</v>
      </c>
      <c r="AE399" s="189"/>
      <c r="AF399" s="189"/>
      <c r="AG399" s="135">
        <f t="shared" si="129"/>
        <v>0</v>
      </c>
      <c r="AH399" s="129"/>
      <c r="AI399" s="135">
        <f t="shared" si="130"/>
        <v>0</v>
      </c>
      <c r="AJ399" s="130">
        <f t="shared" si="124"/>
        <v>0</v>
      </c>
      <c r="AK399" s="130" t="str">
        <f t="shared" si="125"/>
        <v/>
      </c>
      <c r="AL399" s="130" t="str">
        <f t="shared" si="131"/>
        <v/>
      </c>
      <c r="AM399" s="119"/>
      <c r="AN399" s="119"/>
      <c r="AO399" s="94" t="str">
        <f t="shared" si="115"/>
        <v/>
      </c>
      <c r="AP399" s="132"/>
      <c r="AQ399" s="133" t="str">
        <f t="shared" si="114"/>
        <v/>
      </c>
      <c r="AR399" s="249"/>
      <c r="AT399" s="248" t="s">
        <v>54</v>
      </c>
      <c r="AU399" s="136" t="str">
        <f t="shared" si="132"/>
        <v/>
      </c>
      <c r="AV399" s="119"/>
      <c r="AW399" s="119"/>
      <c r="AX399" s="119"/>
    </row>
    <row r="400" spans="3:50" ht="25.5" customHeight="1" x14ac:dyDescent="0.55000000000000004">
      <c r="C400" s="182">
        <v>394</v>
      </c>
      <c r="D400" s="365"/>
      <c r="E400" s="366"/>
      <c r="F400" s="364"/>
      <c r="G400" s="371"/>
      <c r="H400" s="370"/>
      <c r="I400" s="114">
        <f t="shared" si="116"/>
        <v>0</v>
      </c>
      <c r="J400" s="114"/>
      <c r="K400" s="172" t="str">
        <f t="shared" si="117"/>
        <v/>
      </c>
      <c r="L400" s="173" t="str">
        <f t="shared" si="118"/>
        <v/>
      </c>
      <c r="M400" s="248" t="s">
        <v>53</v>
      </c>
      <c r="O400" s="174" t="str">
        <f t="shared" si="119"/>
        <v/>
      </c>
      <c r="P400" s="174" t="str">
        <f t="shared" si="126"/>
        <v/>
      </c>
      <c r="Q400" s="171" t="str">
        <f t="shared" si="127"/>
        <v/>
      </c>
      <c r="R400" s="248" t="s">
        <v>53</v>
      </c>
      <c r="U400" s="134" t="str">
        <f t="shared" si="128"/>
        <v/>
      </c>
      <c r="V400" s="248" t="s">
        <v>53</v>
      </c>
      <c r="W400" s="29"/>
      <c r="X400" s="29"/>
      <c r="Y400" s="29"/>
      <c r="Z400" s="29"/>
      <c r="AA400" s="129">
        <f t="shared" si="120"/>
        <v>0</v>
      </c>
      <c r="AB400" s="129">
        <f t="shared" si="121"/>
        <v>0</v>
      </c>
      <c r="AC400" s="129">
        <f t="shared" si="122"/>
        <v>0</v>
      </c>
      <c r="AD400" s="129">
        <f t="shared" si="123"/>
        <v>0</v>
      </c>
      <c r="AE400" s="189"/>
      <c r="AF400" s="189"/>
      <c r="AG400" s="135">
        <f t="shared" si="129"/>
        <v>0</v>
      </c>
      <c r="AH400" s="129"/>
      <c r="AI400" s="135">
        <f t="shared" si="130"/>
        <v>0</v>
      </c>
      <c r="AJ400" s="130">
        <f t="shared" si="124"/>
        <v>0</v>
      </c>
      <c r="AK400" s="130" t="str">
        <f t="shared" si="125"/>
        <v/>
      </c>
      <c r="AL400" s="130" t="str">
        <f t="shared" si="131"/>
        <v/>
      </c>
      <c r="AM400" s="119"/>
      <c r="AN400" s="119"/>
      <c r="AO400" s="94" t="str">
        <f t="shared" si="115"/>
        <v/>
      </c>
      <c r="AP400" s="132"/>
      <c r="AQ400" s="133" t="str">
        <f t="shared" ref="AQ400:AQ463" si="133">IF(AO400="",Q400,AO400+Q400)</f>
        <v/>
      </c>
      <c r="AR400" s="249"/>
      <c r="AT400" s="248" t="s">
        <v>54</v>
      </c>
      <c r="AU400" s="136" t="str">
        <f t="shared" si="132"/>
        <v/>
      </c>
      <c r="AV400" s="119"/>
      <c r="AW400" s="119"/>
      <c r="AX400" s="119"/>
    </row>
    <row r="401" spans="3:50" ht="25.5" customHeight="1" x14ac:dyDescent="0.55000000000000004">
      <c r="C401" s="182">
        <v>395</v>
      </c>
      <c r="D401" s="365"/>
      <c r="E401" s="366"/>
      <c r="F401" s="364"/>
      <c r="G401" s="371"/>
      <c r="H401" s="370"/>
      <c r="I401" s="114">
        <f t="shared" si="116"/>
        <v>0</v>
      </c>
      <c r="J401" s="114"/>
      <c r="K401" s="172" t="str">
        <f t="shared" si="117"/>
        <v/>
      </c>
      <c r="L401" s="173" t="str">
        <f t="shared" si="118"/>
        <v/>
      </c>
      <c r="M401" s="248" t="s">
        <v>53</v>
      </c>
      <c r="O401" s="174" t="str">
        <f t="shared" si="119"/>
        <v/>
      </c>
      <c r="P401" s="174" t="str">
        <f t="shared" si="126"/>
        <v/>
      </c>
      <c r="Q401" s="171" t="str">
        <f t="shared" si="127"/>
        <v/>
      </c>
      <c r="R401" s="248" t="s">
        <v>53</v>
      </c>
      <c r="U401" s="134" t="str">
        <f t="shared" si="128"/>
        <v/>
      </c>
      <c r="V401" s="248" t="s">
        <v>53</v>
      </c>
      <c r="W401" s="29"/>
      <c r="X401" s="29"/>
      <c r="Y401" s="29"/>
      <c r="Z401" s="29"/>
      <c r="AA401" s="129">
        <f t="shared" si="120"/>
        <v>0</v>
      </c>
      <c r="AB401" s="129">
        <f t="shared" si="121"/>
        <v>0</v>
      </c>
      <c r="AC401" s="129">
        <f t="shared" si="122"/>
        <v>0</v>
      </c>
      <c r="AD401" s="129">
        <f t="shared" si="123"/>
        <v>0</v>
      </c>
      <c r="AE401" s="189"/>
      <c r="AF401" s="189"/>
      <c r="AG401" s="135">
        <f t="shared" si="129"/>
        <v>0</v>
      </c>
      <c r="AH401" s="129"/>
      <c r="AI401" s="135">
        <f t="shared" si="130"/>
        <v>0</v>
      </c>
      <c r="AJ401" s="130">
        <f t="shared" si="124"/>
        <v>0</v>
      </c>
      <c r="AK401" s="130" t="str">
        <f t="shared" si="125"/>
        <v/>
      </c>
      <c r="AL401" s="130" t="str">
        <f t="shared" si="131"/>
        <v/>
      </c>
      <c r="AM401" s="119"/>
      <c r="AN401" s="119"/>
      <c r="AO401" s="94" t="str">
        <f t="shared" si="115"/>
        <v/>
      </c>
      <c r="AP401" s="132"/>
      <c r="AQ401" s="133" t="str">
        <f t="shared" si="133"/>
        <v/>
      </c>
      <c r="AR401" s="249"/>
      <c r="AT401" s="248" t="s">
        <v>54</v>
      </c>
      <c r="AU401" s="136" t="str">
        <f t="shared" si="132"/>
        <v/>
      </c>
      <c r="AV401" s="119"/>
      <c r="AW401" s="119"/>
      <c r="AX401" s="119"/>
    </row>
    <row r="402" spans="3:50" ht="25.5" customHeight="1" x14ac:dyDescent="0.55000000000000004">
      <c r="C402" s="182">
        <v>396</v>
      </c>
      <c r="D402" s="365"/>
      <c r="E402" s="366"/>
      <c r="F402" s="364"/>
      <c r="G402" s="371"/>
      <c r="H402" s="370"/>
      <c r="I402" s="114">
        <f t="shared" si="116"/>
        <v>0</v>
      </c>
      <c r="J402" s="114"/>
      <c r="K402" s="172" t="str">
        <f t="shared" si="117"/>
        <v/>
      </c>
      <c r="L402" s="173" t="str">
        <f t="shared" si="118"/>
        <v/>
      </c>
      <c r="M402" s="248" t="s">
        <v>53</v>
      </c>
      <c r="O402" s="174" t="str">
        <f t="shared" si="119"/>
        <v/>
      </c>
      <c r="P402" s="174" t="str">
        <f t="shared" si="126"/>
        <v/>
      </c>
      <c r="Q402" s="171" t="str">
        <f t="shared" si="127"/>
        <v/>
      </c>
      <c r="R402" s="248" t="s">
        <v>53</v>
      </c>
      <c r="U402" s="134" t="str">
        <f t="shared" si="128"/>
        <v/>
      </c>
      <c r="V402" s="248" t="s">
        <v>53</v>
      </c>
      <c r="W402" s="29"/>
      <c r="X402" s="29"/>
      <c r="Y402" s="29"/>
      <c r="Z402" s="29"/>
      <c r="AA402" s="129">
        <f t="shared" si="120"/>
        <v>0</v>
      </c>
      <c r="AB402" s="129">
        <f t="shared" si="121"/>
        <v>0</v>
      </c>
      <c r="AC402" s="129">
        <f t="shared" si="122"/>
        <v>0</v>
      </c>
      <c r="AD402" s="129">
        <f t="shared" si="123"/>
        <v>0</v>
      </c>
      <c r="AE402" s="189"/>
      <c r="AF402" s="189"/>
      <c r="AG402" s="135">
        <f t="shared" si="129"/>
        <v>0</v>
      </c>
      <c r="AH402" s="129"/>
      <c r="AI402" s="135">
        <f t="shared" si="130"/>
        <v>0</v>
      </c>
      <c r="AJ402" s="130">
        <f t="shared" si="124"/>
        <v>0</v>
      </c>
      <c r="AK402" s="130" t="str">
        <f t="shared" si="125"/>
        <v/>
      </c>
      <c r="AL402" s="130" t="str">
        <f t="shared" si="131"/>
        <v/>
      </c>
      <c r="AM402" s="119"/>
      <c r="AN402" s="119"/>
      <c r="AO402" s="94" t="str">
        <f t="shared" si="115"/>
        <v/>
      </c>
      <c r="AP402" s="132"/>
      <c r="AQ402" s="133" t="str">
        <f t="shared" si="133"/>
        <v/>
      </c>
      <c r="AR402" s="249"/>
      <c r="AT402" s="248" t="s">
        <v>54</v>
      </c>
      <c r="AU402" s="136" t="str">
        <f t="shared" si="132"/>
        <v/>
      </c>
      <c r="AV402" s="119"/>
      <c r="AW402" s="119"/>
      <c r="AX402" s="119"/>
    </row>
    <row r="403" spans="3:50" ht="25.5" customHeight="1" x14ac:dyDescent="0.55000000000000004">
      <c r="C403" s="182">
        <v>397</v>
      </c>
      <c r="D403" s="365"/>
      <c r="E403" s="366"/>
      <c r="F403" s="364"/>
      <c r="G403" s="371"/>
      <c r="H403" s="370"/>
      <c r="I403" s="114">
        <f t="shared" si="116"/>
        <v>0</v>
      </c>
      <c r="J403" s="114"/>
      <c r="K403" s="172" t="str">
        <f t="shared" si="117"/>
        <v/>
      </c>
      <c r="L403" s="173" t="str">
        <f t="shared" si="118"/>
        <v/>
      </c>
      <c r="M403" s="248" t="s">
        <v>53</v>
      </c>
      <c r="O403" s="174" t="str">
        <f t="shared" si="119"/>
        <v/>
      </c>
      <c r="P403" s="174" t="str">
        <f t="shared" si="126"/>
        <v/>
      </c>
      <c r="Q403" s="171" t="str">
        <f t="shared" si="127"/>
        <v/>
      </c>
      <c r="R403" s="248" t="s">
        <v>53</v>
      </c>
      <c r="U403" s="134" t="str">
        <f t="shared" si="128"/>
        <v/>
      </c>
      <c r="V403" s="248" t="s">
        <v>53</v>
      </c>
      <c r="W403" s="29"/>
      <c r="X403" s="29"/>
      <c r="Y403" s="29"/>
      <c r="Z403" s="29"/>
      <c r="AA403" s="129">
        <f t="shared" si="120"/>
        <v>0</v>
      </c>
      <c r="AB403" s="129">
        <f t="shared" si="121"/>
        <v>0</v>
      </c>
      <c r="AC403" s="129">
        <f t="shared" si="122"/>
        <v>0</v>
      </c>
      <c r="AD403" s="129">
        <f t="shared" si="123"/>
        <v>0</v>
      </c>
      <c r="AE403" s="189"/>
      <c r="AF403" s="189"/>
      <c r="AG403" s="135">
        <f t="shared" si="129"/>
        <v>0</v>
      </c>
      <c r="AH403" s="129"/>
      <c r="AI403" s="135">
        <f t="shared" si="130"/>
        <v>0</v>
      </c>
      <c r="AJ403" s="130">
        <f t="shared" si="124"/>
        <v>0</v>
      </c>
      <c r="AK403" s="130" t="str">
        <f t="shared" si="125"/>
        <v/>
      </c>
      <c r="AL403" s="130" t="str">
        <f t="shared" si="131"/>
        <v/>
      </c>
      <c r="AM403" s="119"/>
      <c r="AN403" s="119"/>
      <c r="AO403" s="94" t="str">
        <f t="shared" ref="AO403:AO466" si="134">AL403</f>
        <v/>
      </c>
      <c r="AP403" s="132"/>
      <c r="AQ403" s="133" t="str">
        <f t="shared" si="133"/>
        <v/>
      </c>
      <c r="AR403" s="249"/>
      <c r="AT403" s="248" t="s">
        <v>54</v>
      </c>
      <c r="AU403" s="136" t="str">
        <f t="shared" si="132"/>
        <v/>
      </c>
      <c r="AV403" s="119"/>
      <c r="AW403" s="119"/>
      <c r="AX403" s="119"/>
    </row>
    <row r="404" spans="3:50" ht="25.5" customHeight="1" x14ac:dyDescent="0.55000000000000004">
      <c r="C404" s="182">
        <v>398</v>
      </c>
      <c r="D404" s="365"/>
      <c r="E404" s="366"/>
      <c r="F404" s="364"/>
      <c r="G404" s="371"/>
      <c r="H404" s="370"/>
      <c r="I404" s="114">
        <f t="shared" si="116"/>
        <v>0</v>
      </c>
      <c r="J404" s="114"/>
      <c r="K404" s="172" t="str">
        <f t="shared" si="117"/>
        <v/>
      </c>
      <c r="L404" s="173" t="str">
        <f t="shared" si="118"/>
        <v/>
      </c>
      <c r="M404" s="248" t="s">
        <v>53</v>
      </c>
      <c r="O404" s="174" t="str">
        <f t="shared" si="119"/>
        <v/>
      </c>
      <c r="P404" s="174" t="str">
        <f t="shared" si="126"/>
        <v/>
      </c>
      <c r="Q404" s="171" t="str">
        <f t="shared" si="127"/>
        <v/>
      </c>
      <c r="R404" s="248" t="s">
        <v>53</v>
      </c>
      <c r="U404" s="134" t="str">
        <f t="shared" si="128"/>
        <v/>
      </c>
      <c r="V404" s="248" t="s">
        <v>53</v>
      </c>
      <c r="W404" s="29"/>
      <c r="X404" s="29"/>
      <c r="Y404" s="29"/>
      <c r="Z404" s="29"/>
      <c r="AA404" s="129">
        <f t="shared" si="120"/>
        <v>0</v>
      </c>
      <c r="AB404" s="129">
        <f t="shared" si="121"/>
        <v>0</v>
      </c>
      <c r="AC404" s="129">
        <f t="shared" si="122"/>
        <v>0</v>
      </c>
      <c r="AD404" s="129">
        <f t="shared" si="123"/>
        <v>0</v>
      </c>
      <c r="AE404" s="189"/>
      <c r="AF404" s="189"/>
      <c r="AG404" s="135">
        <f t="shared" si="129"/>
        <v>0</v>
      </c>
      <c r="AH404" s="129"/>
      <c r="AI404" s="135">
        <f t="shared" si="130"/>
        <v>0</v>
      </c>
      <c r="AJ404" s="130">
        <f t="shared" si="124"/>
        <v>0</v>
      </c>
      <c r="AK404" s="130" t="str">
        <f t="shared" si="125"/>
        <v/>
      </c>
      <c r="AL404" s="130" t="str">
        <f t="shared" si="131"/>
        <v/>
      </c>
      <c r="AM404" s="119"/>
      <c r="AN404" s="119"/>
      <c r="AO404" s="94" t="str">
        <f t="shared" si="134"/>
        <v/>
      </c>
      <c r="AP404" s="132"/>
      <c r="AQ404" s="133" t="str">
        <f t="shared" si="133"/>
        <v/>
      </c>
      <c r="AR404" s="249"/>
      <c r="AT404" s="248" t="s">
        <v>54</v>
      </c>
      <c r="AU404" s="136" t="str">
        <f t="shared" si="132"/>
        <v/>
      </c>
      <c r="AV404" s="119"/>
      <c r="AW404" s="119"/>
      <c r="AX404" s="119"/>
    </row>
    <row r="405" spans="3:50" ht="25.5" customHeight="1" x14ac:dyDescent="0.55000000000000004">
      <c r="C405" s="182">
        <v>399</v>
      </c>
      <c r="D405" s="365"/>
      <c r="E405" s="366"/>
      <c r="F405" s="364"/>
      <c r="G405" s="371"/>
      <c r="H405" s="370"/>
      <c r="I405" s="114">
        <f t="shared" si="116"/>
        <v>0</v>
      </c>
      <c r="J405" s="114"/>
      <c r="K405" s="172" t="str">
        <f t="shared" si="117"/>
        <v/>
      </c>
      <c r="L405" s="173" t="str">
        <f t="shared" si="118"/>
        <v/>
      </c>
      <c r="M405" s="248" t="s">
        <v>53</v>
      </c>
      <c r="O405" s="174" t="str">
        <f t="shared" si="119"/>
        <v/>
      </c>
      <c r="P405" s="174" t="str">
        <f t="shared" si="126"/>
        <v/>
      </c>
      <c r="Q405" s="171" t="str">
        <f t="shared" si="127"/>
        <v/>
      </c>
      <c r="R405" s="248" t="s">
        <v>53</v>
      </c>
      <c r="U405" s="134" t="str">
        <f t="shared" si="128"/>
        <v/>
      </c>
      <c r="V405" s="248" t="s">
        <v>53</v>
      </c>
      <c r="W405" s="29"/>
      <c r="X405" s="29"/>
      <c r="Y405" s="29"/>
      <c r="Z405" s="29"/>
      <c r="AA405" s="129">
        <f t="shared" si="120"/>
        <v>0</v>
      </c>
      <c r="AB405" s="129">
        <f t="shared" si="121"/>
        <v>0</v>
      </c>
      <c r="AC405" s="129">
        <f t="shared" si="122"/>
        <v>0</v>
      </c>
      <c r="AD405" s="129">
        <f t="shared" si="123"/>
        <v>0</v>
      </c>
      <c r="AE405" s="189"/>
      <c r="AF405" s="189"/>
      <c r="AG405" s="135">
        <f t="shared" si="129"/>
        <v>0</v>
      </c>
      <c r="AH405" s="129"/>
      <c r="AI405" s="135">
        <f t="shared" si="130"/>
        <v>0</v>
      </c>
      <c r="AJ405" s="130">
        <f t="shared" si="124"/>
        <v>0</v>
      </c>
      <c r="AK405" s="130" t="str">
        <f t="shared" si="125"/>
        <v/>
      </c>
      <c r="AL405" s="130" t="str">
        <f t="shared" si="131"/>
        <v/>
      </c>
      <c r="AM405" s="119"/>
      <c r="AN405" s="119"/>
      <c r="AO405" s="94" t="str">
        <f t="shared" si="134"/>
        <v/>
      </c>
      <c r="AP405" s="132"/>
      <c r="AQ405" s="133" t="str">
        <f t="shared" si="133"/>
        <v/>
      </c>
      <c r="AR405" s="249"/>
      <c r="AT405" s="248" t="s">
        <v>54</v>
      </c>
      <c r="AU405" s="136" t="str">
        <f t="shared" si="132"/>
        <v/>
      </c>
      <c r="AV405" s="119"/>
      <c r="AW405" s="119"/>
      <c r="AX405" s="119"/>
    </row>
    <row r="406" spans="3:50" ht="25.5" customHeight="1" x14ac:dyDescent="0.55000000000000004">
      <c r="C406" s="182">
        <v>400</v>
      </c>
      <c r="D406" s="365"/>
      <c r="E406" s="366"/>
      <c r="F406" s="364"/>
      <c r="G406" s="371"/>
      <c r="H406" s="370"/>
      <c r="I406" s="114">
        <f t="shared" si="116"/>
        <v>0</v>
      </c>
      <c r="J406" s="114"/>
      <c r="K406" s="172" t="str">
        <f t="shared" si="117"/>
        <v/>
      </c>
      <c r="L406" s="173" t="str">
        <f t="shared" si="118"/>
        <v/>
      </c>
      <c r="M406" s="248" t="s">
        <v>53</v>
      </c>
      <c r="O406" s="174" t="str">
        <f t="shared" si="119"/>
        <v/>
      </c>
      <c r="P406" s="174" t="str">
        <f t="shared" si="126"/>
        <v/>
      </c>
      <c r="Q406" s="171" t="str">
        <f t="shared" si="127"/>
        <v/>
      </c>
      <c r="R406" s="248" t="s">
        <v>53</v>
      </c>
      <c r="U406" s="134" t="str">
        <f t="shared" si="128"/>
        <v/>
      </c>
      <c r="V406" s="248" t="s">
        <v>53</v>
      </c>
      <c r="W406" s="29"/>
      <c r="X406" s="29"/>
      <c r="Y406" s="29"/>
      <c r="Z406" s="29"/>
      <c r="AA406" s="129">
        <f t="shared" si="120"/>
        <v>0</v>
      </c>
      <c r="AB406" s="129">
        <f t="shared" si="121"/>
        <v>0</v>
      </c>
      <c r="AC406" s="129">
        <f t="shared" si="122"/>
        <v>0</v>
      </c>
      <c r="AD406" s="129">
        <f t="shared" si="123"/>
        <v>0</v>
      </c>
      <c r="AE406" s="189"/>
      <c r="AF406" s="189"/>
      <c r="AG406" s="135">
        <f t="shared" si="129"/>
        <v>0</v>
      </c>
      <c r="AH406" s="129"/>
      <c r="AI406" s="135">
        <f t="shared" si="130"/>
        <v>0</v>
      </c>
      <c r="AJ406" s="130">
        <f t="shared" si="124"/>
        <v>0</v>
      </c>
      <c r="AK406" s="130" t="str">
        <f t="shared" si="125"/>
        <v/>
      </c>
      <c r="AL406" s="130" t="str">
        <f t="shared" si="131"/>
        <v/>
      </c>
      <c r="AM406" s="119"/>
      <c r="AN406" s="119"/>
      <c r="AO406" s="94" t="str">
        <f t="shared" si="134"/>
        <v/>
      </c>
      <c r="AP406" s="132"/>
      <c r="AQ406" s="133" t="str">
        <f t="shared" si="133"/>
        <v/>
      </c>
      <c r="AR406" s="249"/>
      <c r="AT406" s="248" t="s">
        <v>54</v>
      </c>
      <c r="AU406" s="136" t="str">
        <f t="shared" si="132"/>
        <v/>
      </c>
      <c r="AV406" s="119"/>
      <c r="AW406" s="119"/>
      <c r="AX406" s="119"/>
    </row>
    <row r="407" spans="3:50" ht="25.5" customHeight="1" x14ac:dyDescent="0.55000000000000004">
      <c r="C407" s="182">
        <v>401</v>
      </c>
      <c r="D407" s="365"/>
      <c r="E407" s="366"/>
      <c r="F407" s="364"/>
      <c r="G407" s="371"/>
      <c r="H407" s="370"/>
      <c r="I407" s="114">
        <f t="shared" si="116"/>
        <v>0</v>
      </c>
      <c r="J407" s="114"/>
      <c r="K407" s="172" t="str">
        <f t="shared" si="117"/>
        <v/>
      </c>
      <c r="L407" s="173" t="str">
        <f t="shared" si="118"/>
        <v/>
      </c>
      <c r="M407" s="248" t="s">
        <v>53</v>
      </c>
      <c r="O407" s="174" t="str">
        <f t="shared" si="119"/>
        <v/>
      </c>
      <c r="P407" s="174" t="str">
        <f t="shared" si="126"/>
        <v/>
      </c>
      <c r="Q407" s="171" t="str">
        <f t="shared" si="127"/>
        <v/>
      </c>
      <c r="R407" s="248" t="s">
        <v>53</v>
      </c>
      <c r="U407" s="134" t="str">
        <f t="shared" si="128"/>
        <v/>
      </c>
      <c r="V407" s="248" t="s">
        <v>53</v>
      </c>
      <c r="W407" s="29"/>
      <c r="X407" s="29"/>
      <c r="Y407" s="29"/>
      <c r="Z407" s="29"/>
      <c r="AA407" s="129">
        <f t="shared" si="120"/>
        <v>0</v>
      </c>
      <c r="AB407" s="129">
        <f t="shared" si="121"/>
        <v>0</v>
      </c>
      <c r="AC407" s="129">
        <f t="shared" si="122"/>
        <v>0</v>
      </c>
      <c r="AD407" s="129">
        <f t="shared" si="123"/>
        <v>0</v>
      </c>
      <c r="AE407" s="189"/>
      <c r="AF407" s="189"/>
      <c r="AG407" s="135">
        <f t="shared" si="129"/>
        <v>0</v>
      </c>
      <c r="AH407" s="129"/>
      <c r="AI407" s="135">
        <f t="shared" si="130"/>
        <v>0</v>
      </c>
      <c r="AJ407" s="130">
        <f t="shared" si="124"/>
        <v>0</v>
      </c>
      <c r="AK407" s="130" t="str">
        <f t="shared" si="125"/>
        <v/>
      </c>
      <c r="AL407" s="130" t="str">
        <f t="shared" si="131"/>
        <v/>
      </c>
      <c r="AM407" s="119"/>
      <c r="AN407" s="119"/>
      <c r="AO407" s="94" t="str">
        <f t="shared" si="134"/>
        <v/>
      </c>
      <c r="AP407" s="132"/>
      <c r="AQ407" s="133" t="str">
        <f t="shared" si="133"/>
        <v/>
      </c>
      <c r="AR407" s="249"/>
      <c r="AT407" s="248" t="s">
        <v>54</v>
      </c>
      <c r="AU407" s="136" t="str">
        <f t="shared" si="132"/>
        <v/>
      </c>
      <c r="AV407" s="119"/>
      <c r="AW407" s="119"/>
      <c r="AX407" s="119"/>
    </row>
    <row r="408" spans="3:50" ht="25.5" customHeight="1" x14ac:dyDescent="0.55000000000000004">
      <c r="C408" s="182">
        <v>402</v>
      </c>
      <c r="D408" s="365"/>
      <c r="E408" s="366"/>
      <c r="F408" s="364"/>
      <c r="G408" s="371"/>
      <c r="H408" s="370"/>
      <c r="I408" s="114">
        <f t="shared" si="116"/>
        <v>0</v>
      </c>
      <c r="J408" s="114"/>
      <c r="K408" s="172" t="str">
        <f t="shared" si="117"/>
        <v/>
      </c>
      <c r="L408" s="173" t="str">
        <f t="shared" si="118"/>
        <v/>
      </c>
      <c r="M408" s="248" t="s">
        <v>53</v>
      </c>
      <c r="O408" s="174" t="str">
        <f t="shared" si="119"/>
        <v/>
      </c>
      <c r="P408" s="174" t="str">
        <f t="shared" si="126"/>
        <v/>
      </c>
      <c r="Q408" s="171" t="str">
        <f t="shared" si="127"/>
        <v/>
      </c>
      <c r="R408" s="248" t="s">
        <v>53</v>
      </c>
      <c r="U408" s="134" t="str">
        <f t="shared" si="128"/>
        <v/>
      </c>
      <c r="V408" s="248" t="s">
        <v>53</v>
      </c>
      <c r="W408" s="29"/>
      <c r="X408" s="29"/>
      <c r="Y408" s="29"/>
      <c r="Z408" s="29"/>
      <c r="AA408" s="129">
        <f t="shared" si="120"/>
        <v>0</v>
      </c>
      <c r="AB408" s="129">
        <f t="shared" si="121"/>
        <v>0</v>
      </c>
      <c r="AC408" s="129">
        <f t="shared" si="122"/>
        <v>0</v>
      </c>
      <c r="AD408" s="129">
        <f t="shared" si="123"/>
        <v>0</v>
      </c>
      <c r="AE408" s="189"/>
      <c r="AF408" s="189"/>
      <c r="AG408" s="135">
        <f t="shared" si="129"/>
        <v>0</v>
      </c>
      <c r="AH408" s="129"/>
      <c r="AI408" s="135">
        <f t="shared" si="130"/>
        <v>0</v>
      </c>
      <c r="AJ408" s="130">
        <f t="shared" si="124"/>
        <v>0</v>
      </c>
      <c r="AK408" s="130" t="str">
        <f t="shared" si="125"/>
        <v/>
      </c>
      <c r="AL408" s="130" t="str">
        <f t="shared" si="131"/>
        <v/>
      </c>
      <c r="AM408" s="119"/>
      <c r="AN408" s="119"/>
      <c r="AO408" s="94" t="str">
        <f t="shared" si="134"/>
        <v/>
      </c>
      <c r="AP408" s="132"/>
      <c r="AQ408" s="133" t="str">
        <f t="shared" si="133"/>
        <v/>
      </c>
      <c r="AR408" s="249"/>
      <c r="AT408" s="248" t="s">
        <v>54</v>
      </c>
      <c r="AU408" s="136" t="str">
        <f t="shared" si="132"/>
        <v/>
      </c>
      <c r="AV408" s="119"/>
      <c r="AW408" s="119"/>
      <c r="AX408" s="119"/>
    </row>
    <row r="409" spans="3:50" ht="25.5" customHeight="1" x14ac:dyDescent="0.55000000000000004">
      <c r="C409" s="182">
        <v>403</v>
      </c>
      <c r="D409" s="365"/>
      <c r="E409" s="366"/>
      <c r="F409" s="364"/>
      <c r="G409" s="371"/>
      <c r="H409" s="370"/>
      <c r="I409" s="114">
        <f t="shared" si="116"/>
        <v>0</v>
      </c>
      <c r="J409" s="114"/>
      <c r="K409" s="172" t="str">
        <f t="shared" si="117"/>
        <v/>
      </c>
      <c r="L409" s="173" t="str">
        <f t="shared" si="118"/>
        <v/>
      </c>
      <c r="M409" s="248" t="s">
        <v>53</v>
      </c>
      <c r="O409" s="174" t="str">
        <f t="shared" si="119"/>
        <v/>
      </c>
      <c r="P409" s="174" t="str">
        <f t="shared" si="126"/>
        <v/>
      </c>
      <c r="Q409" s="171" t="str">
        <f t="shared" si="127"/>
        <v/>
      </c>
      <c r="R409" s="248" t="s">
        <v>53</v>
      </c>
      <c r="U409" s="134" t="str">
        <f t="shared" si="128"/>
        <v/>
      </c>
      <c r="V409" s="248" t="s">
        <v>53</v>
      </c>
      <c r="W409" s="29"/>
      <c r="X409" s="29"/>
      <c r="Y409" s="29"/>
      <c r="Z409" s="29"/>
      <c r="AA409" s="129">
        <f t="shared" si="120"/>
        <v>0</v>
      </c>
      <c r="AB409" s="129">
        <f t="shared" si="121"/>
        <v>0</v>
      </c>
      <c r="AC409" s="129">
        <f t="shared" si="122"/>
        <v>0</v>
      </c>
      <c r="AD409" s="129">
        <f t="shared" si="123"/>
        <v>0</v>
      </c>
      <c r="AE409" s="189"/>
      <c r="AF409" s="189"/>
      <c r="AG409" s="135">
        <f t="shared" si="129"/>
        <v>0</v>
      </c>
      <c r="AH409" s="129"/>
      <c r="AI409" s="135">
        <f t="shared" si="130"/>
        <v>0</v>
      </c>
      <c r="AJ409" s="130">
        <f t="shared" si="124"/>
        <v>0</v>
      </c>
      <c r="AK409" s="130" t="str">
        <f t="shared" si="125"/>
        <v/>
      </c>
      <c r="AL409" s="130" t="str">
        <f t="shared" si="131"/>
        <v/>
      </c>
      <c r="AM409" s="119"/>
      <c r="AN409" s="119"/>
      <c r="AO409" s="94" t="str">
        <f t="shared" si="134"/>
        <v/>
      </c>
      <c r="AP409" s="132"/>
      <c r="AQ409" s="133" t="str">
        <f t="shared" si="133"/>
        <v/>
      </c>
      <c r="AR409" s="249"/>
      <c r="AT409" s="248" t="s">
        <v>54</v>
      </c>
      <c r="AU409" s="136" t="str">
        <f t="shared" si="132"/>
        <v/>
      </c>
      <c r="AV409" s="119"/>
      <c r="AW409" s="119"/>
      <c r="AX409" s="119"/>
    </row>
    <row r="410" spans="3:50" ht="25.5" customHeight="1" x14ac:dyDescent="0.55000000000000004">
      <c r="C410" s="182">
        <v>404</v>
      </c>
      <c r="D410" s="365"/>
      <c r="E410" s="366"/>
      <c r="F410" s="364"/>
      <c r="G410" s="371"/>
      <c r="H410" s="370"/>
      <c r="I410" s="114">
        <f t="shared" si="116"/>
        <v>0</v>
      </c>
      <c r="J410" s="114"/>
      <c r="K410" s="172" t="str">
        <f t="shared" si="117"/>
        <v/>
      </c>
      <c r="L410" s="173" t="str">
        <f t="shared" si="118"/>
        <v/>
      </c>
      <c r="M410" s="248" t="s">
        <v>53</v>
      </c>
      <c r="O410" s="174" t="str">
        <f t="shared" si="119"/>
        <v/>
      </c>
      <c r="P410" s="174" t="str">
        <f t="shared" si="126"/>
        <v/>
      </c>
      <c r="Q410" s="171" t="str">
        <f t="shared" si="127"/>
        <v/>
      </c>
      <c r="R410" s="248" t="s">
        <v>53</v>
      </c>
      <c r="U410" s="134" t="str">
        <f t="shared" si="128"/>
        <v/>
      </c>
      <c r="V410" s="248" t="s">
        <v>53</v>
      </c>
      <c r="W410" s="29"/>
      <c r="X410" s="29"/>
      <c r="Y410" s="29"/>
      <c r="Z410" s="29"/>
      <c r="AA410" s="129">
        <f t="shared" si="120"/>
        <v>0</v>
      </c>
      <c r="AB410" s="129">
        <f t="shared" si="121"/>
        <v>0</v>
      </c>
      <c r="AC410" s="129">
        <f t="shared" si="122"/>
        <v>0</v>
      </c>
      <c r="AD410" s="129">
        <f t="shared" si="123"/>
        <v>0</v>
      </c>
      <c r="AE410" s="189"/>
      <c r="AF410" s="189"/>
      <c r="AG410" s="135">
        <f t="shared" si="129"/>
        <v>0</v>
      </c>
      <c r="AH410" s="129"/>
      <c r="AI410" s="135">
        <f t="shared" si="130"/>
        <v>0</v>
      </c>
      <c r="AJ410" s="130">
        <f t="shared" si="124"/>
        <v>0</v>
      </c>
      <c r="AK410" s="130" t="str">
        <f t="shared" si="125"/>
        <v/>
      </c>
      <c r="AL410" s="130" t="str">
        <f t="shared" si="131"/>
        <v/>
      </c>
      <c r="AM410" s="119"/>
      <c r="AN410" s="119"/>
      <c r="AO410" s="94" t="str">
        <f t="shared" si="134"/>
        <v/>
      </c>
      <c r="AP410" s="132"/>
      <c r="AQ410" s="133" t="str">
        <f t="shared" si="133"/>
        <v/>
      </c>
      <c r="AR410" s="249"/>
      <c r="AT410" s="248" t="s">
        <v>54</v>
      </c>
      <c r="AU410" s="136" t="str">
        <f t="shared" si="132"/>
        <v/>
      </c>
      <c r="AV410" s="119"/>
      <c r="AW410" s="119"/>
      <c r="AX410" s="119"/>
    </row>
    <row r="411" spans="3:50" ht="25.5" customHeight="1" x14ac:dyDescent="0.55000000000000004">
      <c r="C411" s="182">
        <v>405</v>
      </c>
      <c r="D411" s="365"/>
      <c r="E411" s="366"/>
      <c r="F411" s="364"/>
      <c r="G411" s="371"/>
      <c r="H411" s="370"/>
      <c r="I411" s="114">
        <f t="shared" si="116"/>
        <v>0</v>
      </c>
      <c r="J411" s="114"/>
      <c r="K411" s="172" t="str">
        <f t="shared" si="117"/>
        <v/>
      </c>
      <c r="L411" s="173" t="str">
        <f t="shared" si="118"/>
        <v/>
      </c>
      <c r="M411" s="248" t="s">
        <v>53</v>
      </c>
      <c r="O411" s="174" t="str">
        <f t="shared" si="119"/>
        <v/>
      </c>
      <c r="P411" s="174" t="str">
        <f t="shared" si="126"/>
        <v/>
      </c>
      <c r="Q411" s="171" t="str">
        <f t="shared" si="127"/>
        <v/>
      </c>
      <c r="R411" s="248" t="s">
        <v>53</v>
      </c>
      <c r="U411" s="134" t="str">
        <f t="shared" si="128"/>
        <v/>
      </c>
      <c r="V411" s="248" t="s">
        <v>53</v>
      </c>
      <c r="W411" s="29"/>
      <c r="X411" s="29"/>
      <c r="Y411" s="29"/>
      <c r="Z411" s="29"/>
      <c r="AA411" s="129">
        <f t="shared" si="120"/>
        <v>0</v>
      </c>
      <c r="AB411" s="129">
        <f t="shared" si="121"/>
        <v>0</v>
      </c>
      <c r="AC411" s="129">
        <f t="shared" si="122"/>
        <v>0</v>
      </c>
      <c r="AD411" s="129">
        <f t="shared" si="123"/>
        <v>0</v>
      </c>
      <c r="AE411" s="189"/>
      <c r="AF411" s="189"/>
      <c r="AG411" s="135">
        <f t="shared" si="129"/>
        <v>0</v>
      </c>
      <c r="AH411" s="129"/>
      <c r="AI411" s="135">
        <f t="shared" si="130"/>
        <v>0</v>
      </c>
      <c r="AJ411" s="130">
        <f t="shared" si="124"/>
        <v>0</v>
      </c>
      <c r="AK411" s="130" t="str">
        <f t="shared" si="125"/>
        <v/>
      </c>
      <c r="AL411" s="130" t="str">
        <f t="shared" si="131"/>
        <v/>
      </c>
      <c r="AM411" s="119"/>
      <c r="AN411" s="119"/>
      <c r="AO411" s="94" t="str">
        <f t="shared" si="134"/>
        <v/>
      </c>
      <c r="AP411" s="132"/>
      <c r="AQ411" s="133" t="str">
        <f t="shared" si="133"/>
        <v/>
      </c>
      <c r="AR411" s="249"/>
      <c r="AT411" s="248" t="s">
        <v>54</v>
      </c>
      <c r="AU411" s="136" t="str">
        <f t="shared" si="132"/>
        <v/>
      </c>
      <c r="AV411" s="119"/>
      <c r="AW411" s="119"/>
      <c r="AX411" s="119"/>
    </row>
    <row r="412" spans="3:50" ht="25.5" customHeight="1" x14ac:dyDescent="0.55000000000000004">
      <c r="C412" s="182">
        <v>406</v>
      </c>
      <c r="D412" s="365"/>
      <c r="E412" s="366"/>
      <c r="F412" s="364"/>
      <c r="G412" s="371"/>
      <c r="H412" s="370"/>
      <c r="I412" s="114">
        <f t="shared" si="116"/>
        <v>0</v>
      </c>
      <c r="J412" s="114"/>
      <c r="K412" s="172" t="str">
        <f t="shared" si="117"/>
        <v/>
      </c>
      <c r="L412" s="173" t="str">
        <f t="shared" si="118"/>
        <v/>
      </c>
      <c r="M412" s="248" t="s">
        <v>53</v>
      </c>
      <c r="O412" s="174" t="str">
        <f t="shared" si="119"/>
        <v/>
      </c>
      <c r="P412" s="174" t="str">
        <f t="shared" si="126"/>
        <v/>
      </c>
      <c r="Q412" s="171" t="str">
        <f t="shared" si="127"/>
        <v/>
      </c>
      <c r="R412" s="248" t="s">
        <v>53</v>
      </c>
      <c r="U412" s="134" t="str">
        <f t="shared" si="128"/>
        <v/>
      </c>
      <c r="V412" s="248" t="s">
        <v>53</v>
      </c>
      <c r="W412" s="29"/>
      <c r="X412" s="29"/>
      <c r="Y412" s="29"/>
      <c r="Z412" s="29"/>
      <c r="AA412" s="129">
        <f t="shared" si="120"/>
        <v>0</v>
      </c>
      <c r="AB412" s="129">
        <f t="shared" si="121"/>
        <v>0</v>
      </c>
      <c r="AC412" s="129">
        <f t="shared" si="122"/>
        <v>0</v>
      </c>
      <c r="AD412" s="129">
        <f t="shared" si="123"/>
        <v>0</v>
      </c>
      <c r="AE412" s="189"/>
      <c r="AF412" s="189"/>
      <c r="AG412" s="135">
        <f t="shared" si="129"/>
        <v>0</v>
      </c>
      <c r="AH412" s="129"/>
      <c r="AI412" s="135">
        <f t="shared" si="130"/>
        <v>0</v>
      </c>
      <c r="AJ412" s="130">
        <f t="shared" si="124"/>
        <v>0</v>
      </c>
      <c r="AK412" s="130" t="str">
        <f t="shared" si="125"/>
        <v/>
      </c>
      <c r="AL412" s="130" t="str">
        <f t="shared" si="131"/>
        <v/>
      </c>
      <c r="AM412" s="119"/>
      <c r="AN412" s="119"/>
      <c r="AO412" s="94" t="str">
        <f t="shared" si="134"/>
        <v/>
      </c>
      <c r="AP412" s="132"/>
      <c r="AQ412" s="133" t="str">
        <f t="shared" si="133"/>
        <v/>
      </c>
      <c r="AR412" s="249"/>
      <c r="AT412" s="248" t="s">
        <v>54</v>
      </c>
      <c r="AU412" s="136" t="str">
        <f t="shared" si="132"/>
        <v/>
      </c>
      <c r="AV412" s="119"/>
      <c r="AW412" s="119"/>
      <c r="AX412" s="119"/>
    </row>
    <row r="413" spans="3:50" ht="25.5" customHeight="1" x14ac:dyDescent="0.55000000000000004">
      <c r="C413" s="182">
        <v>407</v>
      </c>
      <c r="D413" s="365"/>
      <c r="E413" s="366"/>
      <c r="F413" s="364"/>
      <c r="G413" s="371"/>
      <c r="H413" s="370"/>
      <c r="I413" s="114">
        <f t="shared" si="116"/>
        <v>0</v>
      </c>
      <c r="J413" s="114"/>
      <c r="K413" s="172" t="str">
        <f t="shared" si="117"/>
        <v/>
      </c>
      <c r="L413" s="173" t="str">
        <f t="shared" si="118"/>
        <v/>
      </c>
      <c r="M413" s="248" t="s">
        <v>53</v>
      </c>
      <c r="O413" s="174" t="str">
        <f t="shared" si="119"/>
        <v/>
      </c>
      <c r="P413" s="174" t="str">
        <f t="shared" si="126"/>
        <v/>
      </c>
      <c r="Q413" s="171" t="str">
        <f t="shared" si="127"/>
        <v/>
      </c>
      <c r="R413" s="248" t="s">
        <v>53</v>
      </c>
      <c r="U413" s="134" t="str">
        <f t="shared" si="128"/>
        <v/>
      </c>
      <c r="V413" s="248" t="s">
        <v>53</v>
      </c>
      <c r="W413" s="29"/>
      <c r="X413" s="29"/>
      <c r="Y413" s="29"/>
      <c r="Z413" s="29"/>
      <c r="AA413" s="129">
        <f t="shared" si="120"/>
        <v>0</v>
      </c>
      <c r="AB413" s="129">
        <f t="shared" si="121"/>
        <v>0</v>
      </c>
      <c r="AC413" s="129">
        <f t="shared" si="122"/>
        <v>0</v>
      </c>
      <c r="AD413" s="129">
        <f t="shared" si="123"/>
        <v>0</v>
      </c>
      <c r="AE413" s="189"/>
      <c r="AF413" s="189"/>
      <c r="AG413" s="135">
        <f t="shared" si="129"/>
        <v>0</v>
      </c>
      <c r="AH413" s="129"/>
      <c r="AI413" s="135">
        <f t="shared" si="130"/>
        <v>0</v>
      </c>
      <c r="AJ413" s="130">
        <f t="shared" si="124"/>
        <v>0</v>
      </c>
      <c r="AK413" s="130" t="str">
        <f t="shared" si="125"/>
        <v/>
      </c>
      <c r="AL413" s="130" t="str">
        <f t="shared" si="131"/>
        <v/>
      </c>
      <c r="AM413" s="119"/>
      <c r="AN413" s="119"/>
      <c r="AO413" s="94" t="str">
        <f t="shared" si="134"/>
        <v/>
      </c>
      <c r="AP413" s="132"/>
      <c r="AQ413" s="133" t="str">
        <f t="shared" si="133"/>
        <v/>
      </c>
      <c r="AR413" s="249"/>
      <c r="AT413" s="248" t="s">
        <v>54</v>
      </c>
      <c r="AU413" s="136" t="str">
        <f t="shared" si="132"/>
        <v/>
      </c>
      <c r="AV413" s="119"/>
      <c r="AW413" s="119"/>
      <c r="AX413" s="119"/>
    </row>
    <row r="414" spans="3:50" ht="25.5" customHeight="1" x14ac:dyDescent="0.55000000000000004">
      <c r="C414" s="182">
        <v>408</v>
      </c>
      <c r="D414" s="365"/>
      <c r="E414" s="366"/>
      <c r="F414" s="364"/>
      <c r="G414" s="371"/>
      <c r="H414" s="370"/>
      <c r="I414" s="114">
        <f t="shared" si="116"/>
        <v>0</v>
      </c>
      <c r="J414" s="114"/>
      <c r="K414" s="172" t="str">
        <f t="shared" si="117"/>
        <v/>
      </c>
      <c r="L414" s="173" t="str">
        <f t="shared" si="118"/>
        <v/>
      </c>
      <c r="M414" s="248" t="s">
        <v>53</v>
      </c>
      <c r="O414" s="174" t="str">
        <f t="shared" si="119"/>
        <v/>
      </c>
      <c r="P414" s="174" t="str">
        <f t="shared" si="126"/>
        <v/>
      </c>
      <c r="Q414" s="171" t="str">
        <f t="shared" si="127"/>
        <v/>
      </c>
      <c r="R414" s="248" t="s">
        <v>53</v>
      </c>
      <c r="U414" s="134" t="str">
        <f t="shared" si="128"/>
        <v/>
      </c>
      <c r="V414" s="248" t="s">
        <v>53</v>
      </c>
      <c r="W414" s="29"/>
      <c r="X414" s="29"/>
      <c r="Y414" s="29"/>
      <c r="Z414" s="29"/>
      <c r="AA414" s="129">
        <f t="shared" si="120"/>
        <v>0</v>
      </c>
      <c r="AB414" s="129">
        <f t="shared" si="121"/>
        <v>0</v>
      </c>
      <c r="AC414" s="129">
        <f t="shared" si="122"/>
        <v>0</v>
      </c>
      <c r="AD414" s="129">
        <f t="shared" si="123"/>
        <v>0</v>
      </c>
      <c r="AE414" s="189"/>
      <c r="AF414" s="189"/>
      <c r="AG414" s="135">
        <f t="shared" si="129"/>
        <v>0</v>
      </c>
      <c r="AH414" s="129"/>
      <c r="AI414" s="135">
        <f t="shared" si="130"/>
        <v>0</v>
      </c>
      <c r="AJ414" s="130">
        <f t="shared" si="124"/>
        <v>0</v>
      </c>
      <c r="AK414" s="130" t="str">
        <f t="shared" si="125"/>
        <v/>
      </c>
      <c r="AL414" s="130" t="str">
        <f t="shared" si="131"/>
        <v/>
      </c>
      <c r="AM414" s="119"/>
      <c r="AN414" s="119"/>
      <c r="AO414" s="94" t="str">
        <f t="shared" si="134"/>
        <v/>
      </c>
      <c r="AP414" s="132"/>
      <c r="AQ414" s="133" t="str">
        <f t="shared" si="133"/>
        <v/>
      </c>
      <c r="AR414" s="249"/>
      <c r="AT414" s="248" t="s">
        <v>54</v>
      </c>
      <c r="AU414" s="136" t="str">
        <f t="shared" si="132"/>
        <v/>
      </c>
      <c r="AV414" s="119"/>
      <c r="AW414" s="119"/>
      <c r="AX414" s="119"/>
    </row>
    <row r="415" spans="3:50" ht="25.5" customHeight="1" x14ac:dyDescent="0.55000000000000004">
      <c r="C415" s="182">
        <v>409</v>
      </c>
      <c r="D415" s="365"/>
      <c r="E415" s="366"/>
      <c r="F415" s="364"/>
      <c r="G415" s="371"/>
      <c r="H415" s="370"/>
      <c r="I415" s="114">
        <f t="shared" si="116"/>
        <v>0</v>
      </c>
      <c r="J415" s="114"/>
      <c r="K415" s="172" t="str">
        <f t="shared" si="117"/>
        <v/>
      </c>
      <c r="L415" s="173" t="str">
        <f t="shared" si="118"/>
        <v/>
      </c>
      <c r="M415" s="248" t="s">
        <v>53</v>
      </c>
      <c r="O415" s="174" t="str">
        <f t="shared" si="119"/>
        <v/>
      </c>
      <c r="P415" s="174" t="str">
        <f t="shared" si="126"/>
        <v/>
      </c>
      <c r="Q415" s="171" t="str">
        <f t="shared" si="127"/>
        <v/>
      </c>
      <c r="R415" s="248" t="s">
        <v>53</v>
      </c>
      <c r="U415" s="134" t="str">
        <f t="shared" si="128"/>
        <v/>
      </c>
      <c r="V415" s="248" t="s">
        <v>53</v>
      </c>
      <c r="W415" s="29"/>
      <c r="X415" s="29"/>
      <c r="Y415" s="29"/>
      <c r="Z415" s="29"/>
      <c r="AA415" s="129">
        <f t="shared" si="120"/>
        <v>0</v>
      </c>
      <c r="AB415" s="129">
        <f t="shared" si="121"/>
        <v>0</v>
      </c>
      <c r="AC415" s="129">
        <f t="shared" si="122"/>
        <v>0</v>
      </c>
      <c r="AD415" s="129">
        <f t="shared" si="123"/>
        <v>0</v>
      </c>
      <c r="AE415" s="189"/>
      <c r="AF415" s="189"/>
      <c r="AG415" s="135">
        <f t="shared" si="129"/>
        <v>0</v>
      </c>
      <c r="AH415" s="129"/>
      <c r="AI415" s="135">
        <f t="shared" si="130"/>
        <v>0</v>
      </c>
      <c r="AJ415" s="130">
        <f t="shared" si="124"/>
        <v>0</v>
      </c>
      <c r="AK415" s="130" t="str">
        <f t="shared" si="125"/>
        <v/>
      </c>
      <c r="AL415" s="130" t="str">
        <f t="shared" si="131"/>
        <v/>
      </c>
      <c r="AM415" s="119"/>
      <c r="AN415" s="119"/>
      <c r="AO415" s="94" t="str">
        <f t="shared" si="134"/>
        <v/>
      </c>
      <c r="AP415" s="132"/>
      <c r="AQ415" s="133" t="str">
        <f t="shared" si="133"/>
        <v/>
      </c>
      <c r="AR415" s="249"/>
      <c r="AT415" s="248" t="s">
        <v>54</v>
      </c>
      <c r="AU415" s="136" t="str">
        <f t="shared" si="132"/>
        <v/>
      </c>
      <c r="AV415" s="119"/>
      <c r="AW415" s="119"/>
      <c r="AX415" s="119"/>
    </row>
    <row r="416" spans="3:50" ht="25.5" customHeight="1" x14ac:dyDescent="0.55000000000000004">
      <c r="C416" s="182">
        <v>410</v>
      </c>
      <c r="D416" s="365"/>
      <c r="E416" s="366"/>
      <c r="F416" s="364"/>
      <c r="G416" s="371"/>
      <c r="H416" s="370"/>
      <c r="I416" s="114">
        <f t="shared" si="116"/>
        <v>0</v>
      </c>
      <c r="J416" s="114"/>
      <c r="K416" s="172" t="str">
        <f t="shared" si="117"/>
        <v/>
      </c>
      <c r="L416" s="173" t="str">
        <f t="shared" si="118"/>
        <v/>
      </c>
      <c r="M416" s="248" t="s">
        <v>53</v>
      </c>
      <c r="O416" s="174" t="str">
        <f t="shared" si="119"/>
        <v/>
      </c>
      <c r="P416" s="174" t="str">
        <f t="shared" si="126"/>
        <v/>
      </c>
      <c r="Q416" s="171" t="str">
        <f t="shared" si="127"/>
        <v/>
      </c>
      <c r="R416" s="248" t="s">
        <v>53</v>
      </c>
      <c r="U416" s="134" t="str">
        <f t="shared" si="128"/>
        <v/>
      </c>
      <c r="V416" s="248" t="s">
        <v>53</v>
      </c>
      <c r="W416" s="29"/>
      <c r="X416" s="29"/>
      <c r="Y416" s="29"/>
      <c r="Z416" s="29"/>
      <c r="AA416" s="129">
        <f t="shared" si="120"/>
        <v>0</v>
      </c>
      <c r="AB416" s="129">
        <f t="shared" si="121"/>
        <v>0</v>
      </c>
      <c r="AC416" s="129">
        <f t="shared" si="122"/>
        <v>0</v>
      </c>
      <c r="AD416" s="129">
        <f t="shared" si="123"/>
        <v>0</v>
      </c>
      <c r="AE416" s="189"/>
      <c r="AF416" s="189"/>
      <c r="AG416" s="135">
        <f t="shared" si="129"/>
        <v>0</v>
      </c>
      <c r="AH416" s="129"/>
      <c r="AI416" s="135">
        <f t="shared" si="130"/>
        <v>0</v>
      </c>
      <c r="AJ416" s="130">
        <f t="shared" si="124"/>
        <v>0</v>
      </c>
      <c r="AK416" s="130" t="str">
        <f t="shared" si="125"/>
        <v/>
      </c>
      <c r="AL416" s="130" t="str">
        <f t="shared" si="131"/>
        <v/>
      </c>
      <c r="AM416" s="119"/>
      <c r="AN416" s="119"/>
      <c r="AO416" s="94" t="str">
        <f t="shared" si="134"/>
        <v/>
      </c>
      <c r="AP416" s="132"/>
      <c r="AQ416" s="133" t="str">
        <f t="shared" si="133"/>
        <v/>
      </c>
      <c r="AR416" s="249"/>
      <c r="AT416" s="248" t="s">
        <v>54</v>
      </c>
      <c r="AU416" s="136" t="str">
        <f t="shared" si="132"/>
        <v/>
      </c>
      <c r="AV416" s="119"/>
      <c r="AW416" s="119"/>
      <c r="AX416" s="119"/>
    </row>
    <row r="417" spans="3:50" ht="25.5" customHeight="1" x14ac:dyDescent="0.55000000000000004">
      <c r="C417" s="182">
        <v>411</v>
      </c>
      <c r="D417" s="365"/>
      <c r="E417" s="366"/>
      <c r="F417" s="364"/>
      <c r="G417" s="371"/>
      <c r="H417" s="370"/>
      <c r="I417" s="114">
        <f t="shared" si="116"/>
        <v>0</v>
      </c>
      <c r="J417" s="114"/>
      <c r="K417" s="172" t="str">
        <f t="shared" si="117"/>
        <v/>
      </c>
      <c r="L417" s="173" t="str">
        <f t="shared" si="118"/>
        <v/>
      </c>
      <c r="M417" s="248" t="s">
        <v>53</v>
      </c>
      <c r="O417" s="174" t="str">
        <f t="shared" si="119"/>
        <v/>
      </c>
      <c r="P417" s="174" t="str">
        <f t="shared" si="126"/>
        <v/>
      </c>
      <c r="Q417" s="171" t="str">
        <f t="shared" si="127"/>
        <v/>
      </c>
      <c r="R417" s="248" t="s">
        <v>53</v>
      </c>
      <c r="U417" s="134" t="str">
        <f t="shared" si="128"/>
        <v/>
      </c>
      <c r="V417" s="248" t="s">
        <v>53</v>
      </c>
      <c r="W417" s="29"/>
      <c r="X417" s="29"/>
      <c r="Y417" s="29"/>
      <c r="Z417" s="29"/>
      <c r="AA417" s="129">
        <f t="shared" si="120"/>
        <v>0</v>
      </c>
      <c r="AB417" s="129">
        <f t="shared" si="121"/>
        <v>0</v>
      </c>
      <c r="AC417" s="129">
        <f t="shared" si="122"/>
        <v>0</v>
      </c>
      <c r="AD417" s="129">
        <f t="shared" si="123"/>
        <v>0</v>
      </c>
      <c r="AE417" s="189"/>
      <c r="AF417" s="189"/>
      <c r="AG417" s="135">
        <f t="shared" si="129"/>
        <v>0</v>
      </c>
      <c r="AH417" s="129"/>
      <c r="AI417" s="135">
        <f t="shared" si="130"/>
        <v>0</v>
      </c>
      <c r="AJ417" s="130">
        <f t="shared" si="124"/>
        <v>0</v>
      </c>
      <c r="AK417" s="130" t="str">
        <f t="shared" si="125"/>
        <v/>
      </c>
      <c r="AL417" s="130" t="str">
        <f t="shared" si="131"/>
        <v/>
      </c>
      <c r="AM417" s="119"/>
      <c r="AN417" s="119"/>
      <c r="AO417" s="94" t="str">
        <f t="shared" si="134"/>
        <v/>
      </c>
      <c r="AP417" s="132"/>
      <c r="AQ417" s="133" t="str">
        <f t="shared" si="133"/>
        <v/>
      </c>
      <c r="AR417" s="249"/>
      <c r="AT417" s="248" t="s">
        <v>54</v>
      </c>
      <c r="AU417" s="136" t="str">
        <f t="shared" si="132"/>
        <v/>
      </c>
      <c r="AV417" s="119"/>
      <c r="AW417" s="119"/>
      <c r="AX417" s="119"/>
    </row>
    <row r="418" spans="3:50" ht="25.5" customHeight="1" x14ac:dyDescent="0.55000000000000004">
      <c r="C418" s="182">
        <v>412</v>
      </c>
      <c r="D418" s="365"/>
      <c r="E418" s="366"/>
      <c r="F418" s="364"/>
      <c r="G418" s="371"/>
      <c r="H418" s="370"/>
      <c r="I418" s="114">
        <f t="shared" si="116"/>
        <v>0</v>
      </c>
      <c r="J418" s="114"/>
      <c r="K418" s="172" t="str">
        <f t="shared" si="117"/>
        <v/>
      </c>
      <c r="L418" s="173" t="str">
        <f t="shared" si="118"/>
        <v/>
      </c>
      <c r="M418" s="248" t="s">
        <v>53</v>
      </c>
      <c r="O418" s="174" t="str">
        <f t="shared" si="119"/>
        <v/>
      </c>
      <c r="P418" s="174" t="str">
        <f t="shared" si="126"/>
        <v/>
      </c>
      <c r="Q418" s="171" t="str">
        <f t="shared" si="127"/>
        <v/>
      </c>
      <c r="R418" s="248" t="s">
        <v>53</v>
      </c>
      <c r="U418" s="134" t="str">
        <f t="shared" si="128"/>
        <v/>
      </c>
      <c r="V418" s="248" t="s">
        <v>53</v>
      </c>
      <c r="W418" s="29"/>
      <c r="X418" s="29"/>
      <c r="Y418" s="29"/>
      <c r="Z418" s="29"/>
      <c r="AA418" s="129">
        <f t="shared" si="120"/>
        <v>0</v>
      </c>
      <c r="AB418" s="129">
        <f t="shared" si="121"/>
        <v>0</v>
      </c>
      <c r="AC418" s="129">
        <f t="shared" si="122"/>
        <v>0</v>
      </c>
      <c r="AD418" s="129">
        <f t="shared" si="123"/>
        <v>0</v>
      </c>
      <c r="AE418" s="189"/>
      <c r="AF418" s="189"/>
      <c r="AG418" s="135">
        <f t="shared" si="129"/>
        <v>0</v>
      </c>
      <c r="AH418" s="129"/>
      <c r="AI418" s="135">
        <f t="shared" si="130"/>
        <v>0</v>
      </c>
      <c r="AJ418" s="130">
        <f t="shared" si="124"/>
        <v>0</v>
      </c>
      <c r="AK418" s="130" t="str">
        <f t="shared" si="125"/>
        <v/>
      </c>
      <c r="AL418" s="130" t="str">
        <f t="shared" si="131"/>
        <v/>
      </c>
      <c r="AM418" s="119"/>
      <c r="AN418" s="119"/>
      <c r="AO418" s="94" t="str">
        <f t="shared" si="134"/>
        <v/>
      </c>
      <c r="AP418" s="132"/>
      <c r="AQ418" s="133" t="str">
        <f t="shared" si="133"/>
        <v/>
      </c>
      <c r="AR418" s="249"/>
      <c r="AT418" s="248" t="s">
        <v>54</v>
      </c>
      <c r="AU418" s="136" t="str">
        <f t="shared" si="132"/>
        <v/>
      </c>
      <c r="AV418" s="119"/>
      <c r="AW418" s="119"/>
      <c r="AX418" s="119"/>
    </row>
    <row r="419" spans="3:50" ht="25.5" customHeight="1" x14ac:dyDescent="0.55000000000000004">
      <c r="C419" s="182">
        <v>413</v>
      </c>
      <c r="D419" s="365"/>
      <c r="E419" s="366"/>
      <c r="F419" s="364"/>
      <c r="G419" s="371"/>
      <c r="H419" s="370"/>
      <c r="I419" s="114">
        <f t="shared" si="116"/>
        <v>0</v>
      </c>
      <c r="J419" s="114"/>
      <c r="K419" s="172" t="str">
        <f t="shared" si="117"/>
        <v/>
      </c>
      <c r="L419" s="173" t="str">
        <f t="shared" si="118"/>
        <v/>
      </c>
      <c r="M419" s="248" t="s">
        <v>53</v>
      </c>
      <c r="O419" s="174" t="str">
        <f t="shared" si="119"/>
        <v/>
      </c>
      <c r="P419" s="174" t="str">
        <f t="shared" si="126"/>
        <v/>
      </c>
      <c r="Q419" s="171" t="str">
        <f t="shared" si="127"/>
        <v/>
      </c>
      <c r="R419" s="248" t="s">
        <v>53</v>
      </c>
      <c r="U419" s="134" t="str">
        <f t="shared" si="128"/>
        <v/>
      </c>
      <c r="V419" s="248" t="s">
        <v>53</v>
      </c>
      <c r="W419" s="29"/>
      <c r="X419" s="29"/>
      <c r="Y419" s="29"/>
      <c r="Z419" s="29"/>
      <c r="AA419" s="129">
        <f t="shared" si="120"/>
        <v>0</v>
      </c>
      <c r="AB419" s="129">
        <f t="shared" si="121"/>
        <v>0</v>
      </c>
      <c r="AC419" s="129">
        <f t="shared" si="122"/>
        <v>0</v>
      </c>
      <c r="AD419" s="129">
        <f t="shared" si="123"/>
        <v>0</v>
      </c>
      <c r="AE419" s="189"/>
      <c r="AF419" s="189"/>
      <c r="AG419" s="135">
        <f t="shared" si="129"/>
        <v>0</v>
      </c>
      <c r="AH419" s="129"/>
      <c r="AI419" s="135">
        <f t="shared" si="130"/>
        <v>0</v>
      </c>
      <c r="AJ419" s="130">
        <f t="shared" si="124"/>
        <v>0</v>
      </c>
      <c r="AK419" s="130" t="str">
        <f t="shared" si="125"/>
        <v/>
      </c>
      <c r="AL419" s="130" t="str">
        <f t="shared" si="131"/>
        <v/>
      </c>
      <c r="AM419" s="119"/>
      <c r="AN419" s="119"/>
      <c r="AO419" s="94" t="str">
        <f t="shared" si="134"/>
        <v/>
      </c>
      <c r="AP419" s="132"/>
      <c r="AQ419" s="133" t="str">
        <f t="shared" si="133"/>
        <v/>
      </c>
      <c r="AR419" s="249"/>
      <c r="AT419" s="248" t="s">
        <v>54</v>
      </c>
      <c r="AU419" s="136" t="str">
        <f t="shared" si="132"/>
        <v/>
      </c>
      <c r="AV419" s="119"/>
      <c r="AW419" s="119"/>
      <c r="AX419" s="119"/>
    </row>
    <row r="420" spans="3:50" ht="25.5" customHeight="1" x14ac:dyDescent="0.55000000000000004">
      <c r="C420" s="182">
        <v>414</v>
      </c>
      <c r="D420" s="365"/>
      <c r="E420" s="366"/>
      <c r="F420" s="364"/>
      <c r="G420" s="371"/>
      <c r="H420" s="370"/>
      <c r="I420" s="114">
        <f t="shared" si="116"/>
        <v>0</v>
      </c>
      <c r="J420" s="114"/>
      <c r="K420" s="172" t="str">
        <f t="shared" si="117"/>
        <v/>
      </c>
      <c r="L420" s="173" t="str">
        <f t="shared" si="118"/>
        <v/>
      </c>
      <c r="M420" s="248" t="s">
        <v>53</v>
      </c>
      <c r="O420" s="174" t="str">
        <f t="shared" si="119"/>
        <v/>
      </c>
      <c r="P420" s="174" t="str">
        <f t="shared" si="126"/>
        <v/>
      </c>
      <c r="Q420" s="171" t="str">
        <f t="shared" si="127"/>
        <v/>
      </c>
      <c r="R420" s="248" t="s">
        <v>53</v>
      </c>
      <c r="U420" s="134" t="str">
        <f t="shared" si="128"/>
        <v/>
      </c>
      <c r="V420" s="248" t="s">
        <v>53</v>
      </c>
      <c r="W420" s="29"/>
      <c r="X420" s="29"/>
      <c r="Y420" s="29"/>
      <c r="Z420" s="29"/>
      <c r="AA420" s="129">
        <f t="shared" si="120"/>
        <v>0</v>
      </c>
      <c r="AB420" s="129">
        <f t="shared" si="121"/>
        <v>0</v>
      </c>
      <c r="AC420" s="129">
        <f t="shared" si="122"/>
        <v>0</v>
      </c>
      <c r="AD420" s="129">
        <f t="shared" si="123"/>
        <v>0</v>
      </c>
      <c r="AE420" s="189"/>
      <c r="AF420" s="189"/>
      <c r="AG420" s="135">
        <f t="shared" si="129"/>
        <v>0</v>
      </c>
      <c r="AH420" s="129"/>
      <c r="AI420" s="135">
        <f t="shared" si="130"/>
        <v>0</v>
      </c>
      <c r="AJ420" s="130">
        <f t="shared" si="124"/>
        <v>0</v>
      </c>
      <c r="AK420" s="130" t="str">
        <f t="shared" si="125"/>
        <v/>
      </c>
      <c r="AL420" s="130" t="str">
        <f t="shared" si="131"/>
        <v/>
      </c>
      <c r="AM420" s="119"/>
      <c r="AN420" s="119"/>
      <c r="AO420" s="94" t="str">
        <f t="shared" si="134"/>
        <v/>
      </c>
      <c r="AP420" s="132"/>
      <c r="AQ420" s="133" t="str">
        <f t="shared" si="133"/>
        <v/>
      </c>
      <c r="AR420" s="249"/>
      <c r="AT420" s="248" t="s">
        <v>54</v>
      </c>
      <c r="AU420" s="136" t="str">
        <f t="shared" si="132"/>
        <v/>
      </c>
      <c r="AV420" s="119"/>
      <c r="AW420" s="119"/>
      <c r="AX420" s="119"/>
    </row>
    <row r="421" spans="3:50" ht="25.5" customHeight="1" x14ac:dyDescent="0.55000000000000004">
      <c r="C421" s="182">
        <v>415</v>
      </c>
      <c r="D421" s="365"/>
      <c r="E421" s="366"/>
      <c r="F421" s="364"/>
      <c r="G421" s="371"/>
      <c r="H421" s="370"/>
      <c r="I421" s="114">
        <f t="shared" si="116"/>
        <v>0</v>
      </c>
      <c r="J421" s="114"/>
      <c r="K421" s="172" t="str">
        <f t="shared" si="117"/>
        <v/>
      </c>
      <c r="L421" s="173" t="str">
        <f t="shared" si="118"/>
        <v/>
      </c>
      <c r="M421" s="248" t="s">
        <v>53</v>
      </c>
      <c r="O421" s="174" t="str">
        <f t="shared" si="119"/>
        <v/>
      </c>
      <c r="P421" s="174" t="str">
        <f t="shared" si="126"/>
        <v/>
      </c>
      <c r="Q421" s="171" t="str">
        <f t="shared" si="127"/>
        <v/>
      </c>
      <c r="R421" s="248" t="s">
        <v>53</v>
      </c>
      <c r="U421" s="134" t="str">
        <f t="shared" si="128"/>
        <v/>
      </c>
      <c r="V421" s="248" t="s">
        <v>53</v>
      </c>
      <c r="W421" s="29"/>
      <c r="X421" s="29"/>
      <c r="Y421" s="29"/>
      <c r="Z421" s="29"/>
      <c r="AA421" s="129">
        <f t="shared" si="120"/>
        <v>0</v>
      </c>
      <c r="AB421" s="129">
        <f t="shared" si="121"/>
        <v>0</v>
      </c>
      <c r="AC421" s="129">
        <f t="shared" si="122"/>
        <v>0</v>
      </c>
      <c r="AD421" s="129">
        <f t="shared" si="123"/>
        <v>0</v>
      </c>
      <c r="AE421" s="189"/>
      <c r="AF421" s="189"/>
      <c r="AG421" s="135">
        <f t="shared" si="129"/>
        <v>0</v>
      </c>
      <c r="AH421" s="129"/>
      <c r="AI421" s="135">
        <f t="shared" si="130"/>
        <v>0</v>
      </c>
      <c r="AJ421" s="130">
        <f t="shared" si="124"/>
        <v>0</v>
      </c>
      <c r="AK421" s="130" t="str">
        <f t="shared" si="125"/>
        <v/>
      </c>
      <c r="AL421" s="130" t="str">
        <f t="shared" si="131"/>
        <v/>
      </c>
      <c r="AM421" s="119"/>
      <c r="AN421" s="119"/>
      <c r="AO421" s="94" t="str">
        <f t="shared" si="134"/>
        <v/>
      </c>
      <c r="AP421" s="132"/>
      <c r="AQ421" s="133" t="str">
        <f t="shared" si="133"/>
        <v/>
      </c>
      <c r="AR421" s="249"/>
      <c r="AT421" s="248" t="s">
        <v>54</v>
      </c>
      <c r="AU421" s="136" t="str">
        <f t="shared" si="132"/>
        <v/>
      </c>
      <c r="AV421" s="119"/>
      <c r="AW421" s="119"/>
      <c r="AX421" s="119"/>
    </row>
    <row r="422" spans="3:50" ht="25.5" customHeight="1" x14ac:dyDescent="0.55000000000000004">
      <c r="C422" s="182">
        <v>416</v>
      </c>
      <c r="D422" s="365"/>
      <c r="E422" s="366"/>
      <c r="F422" s="364"/>
      <c r="G422" s="371"/>
      <c r="H422" s="370"/>
      <c r="I422" s="114">
        <f t="shared" si="116"/>
        <v>0</v>
      </c>
      <c r="J422" s="114"/>
      <c r="K422" s="172" t="str">
        <f t="shared" si="117"/>
        <v/>
      </c>
      <c r="L422" s="173" t="str">
        <f t="shared" si="118"/>
        <v/>
      </c>
      <c r="M422" s="248" t="s">
        <v>53</v>
      </c>
      <c r="O422" s="174" t="str">
        <f t="shared" si="119"/>
        <v/>
      </c>
      <c r="P422" s="174" t="str">
        <f t="shared" si="126"/>
        <v/>
      </c>
      <c r="Q422" s="171" t="str">
        <f t="shared" si="127"/>
        <v/>
      </c>
      <c r="R422" s="248" t="s">
        <v>53</v>
      </c>
      <c r="U422" s="134" t="str">
        <f t="shared" si="128"/>
        <v/>
      </c>
      <c r="V422" s="248" t="s">
        <v>53</v>
      </c>
      <c r="W422" s="29"/>
      <c r="X422" s="29"/>
      <c r="Y422" s="29"/>
      <c r="Z422" s="29"/>
      <c r="AA422" s="129">
        <f t="shared" si="120"/>
        <v>0</v>
      </c>
      <c r="AB422" s="129">
        <f t="shared" si="121"/>
        <v>0</v>
      </c>
      <c r="AC422" s="129">
        <f t="shared" si="122"/>
        <v>0</v>
      </c>
      <c r="AD422" s="129">
        <f t="shared" si="123"/>
        <v>0</v>
      </c>
      <c r="AE422" s="189"/>
      <c r="AF422" s="189"/>
      <c r="AG422" s="135">
        <f t="shared" si="129"/>
        <v>0</v>
      </c>
      <c r="AH422" s="129"/>
      <c r="AI422" s="135">
        <f t="shared" si="130"/>
        <v>0</v>
      </c>
      <c r="AJ422" s="130">
        <f t="shared" si="124"/>
        <v>0</v>
      </c>
      <c r="AK422" s="130" t="str">
        <f t="shared" si="125"/>
        <v/>
      </c>
      <c r="AL422" s="130" t="str">
        <f t="shared" si="131"/>
        <v/>
      </c>
      <c r="AM422" s="119"/>
      <c r="AN422" s="119"/>
      <c r="AO422" s="94" t="str">
        <f t="shared" si="134"/>
        <v/>
      </c>
      <c r="AP422" s="132"/>
      <c r="AQ422" s="133" t="str">
        <f t="shared" si="133"/>
        <v/>
      </c>
      <c r="AR422" s="249"/>
      <c r="AT422" s="248" t="s">
        <v>54</v>
      </c>
      <c r="AU422" s="136" t="str">
        <f t="shared" si="132"/>
        <v/>
      </c>
      <c r="AV422" s="119"/>
      <c r="AW422" s="119"/>
      <c r="AX422" s="119"/>
    </row>
    <row r="423" spans="3:50" ht="25.5" customHeight="1" x14ac:dyDescent="0.55000000000000004">
      <c r="C423" s="182">
        <v>417</v>
      </c>
      <c r="D423" s="365"/>
      <c r="E423" s="366"/>
      <c r="F423" s="364"/>
      <c r="G423" s="371"/>
      <c r="H423" s="370"/>
      <c r="I423" s="114">
        <f t="shared" si="116"/>
        <v>0</v>
      </c>
      <c r="J423" s="114"/>
      <c r="K423" s="172" t="str">
        <f t="shared" si="117"/>
        <v/>
      </c>
      <c r="L423" s="173" t="str">
        <f t="shared" si="118"/>
        <v/>
      </c>
      <c r="M423" s="248" t="s">
        <v>53</v>
      </c>
      <c r="O423" s="174" t="str">
        <f t="shared" si="119"/>
        <v/>
      </c>
      <c r="P423" s="174" t="str">
        <f t="shared" si="126"/>
        <v/>
      </c>
      <c r="Q423" s="171" t="str">
        <f t="shared" si="127"/>
        <v/>
      </c>
      <c r="R423" s="248" t="s">
        <v>53</v>
      </c>
      <c r="U423" s="134" t="str">
        <f t="shared" si="128"/>
        <v/>
      </c>
      <c r="V423" s="248" t="s">
        <v>53</v>
      </c>
      <c r="W423" s="29"/>
      <c r="X423" s="29"/>
      <c r="Y423" s="29"/>
      <c r="Z423" s="29"/>
      <c r="AA423" s="129">
        <f t="shared" si="120"/>
        <v>0</v>
      </c>
      <c r="AB423" s="129">
        <f t="shared" si="121"/>
        <v>0</v>
      </c>
      <c r="AC423" s="129">
        <f t="shared" si="122"/>
        <v>0</v>
      </c>
      <c r="AD423" s="129">
        <f t="shared" si="123"/>
        <v>0</v>
      </c>
      <c r="AE423" s="189"/>
      <c r="AF423" s="189"/>
      <c r="AG423" s="135">
        <f t="shared" si="129"/>
        <v>0</v>
      </c>
      <c r="AH423" s="129"/>
      <c r="AI423" s="135">
        <f t="shared" si="130"/>
        <v>0</v>
      </c>
      <c r="AJ423" s="130">
        <f t="shared" si="124"/>
        <v>0</v>
      </c>
      <c r="AK423" s="130" t="str">
        <f t="shared" si="125"/>
        <v/>
      </c>
      <c r="AL423" s="130" t="str">
        <f t="shared" si="131"/>
        <v/>
      </c>
      <c r="AM423" s="119"/>
      <c r="AN423" s="119"/>
      <c r="AO423" s="94" t="str">
        <f t="shared" si="134"/>
        <v/>
      </c>
      <c r="AP423" s="132"/>
      <c r="AQ423" s="133" t="str">
        <f t="shared" si="133"/>
        <v/>
      </c>
      <c r="AR423" s="249"/>
      <c r="AT423" s="248" t="s">
        <v>54</v>
      </c>
      <c r="AU423" s="136" t="str">
        <f t="shared" si="132"/>
        <v/>
      </c>
      <c r="AV423" s="119"/>
      <c r="AW423" s="119"/>
      <c r="AX423" s="119"/>
    </row>
    <row r="424" spans="3:50" ht="25.5" customHeight="1" x14ac:dyDescent="0.55000000000000004">
      <c r="C424" s="182">
        <v>418</v>
      </c>
      <c r="D424" s="365"/>
      <c r="E424" s="366"/>
      <c r="F424" s="364"/>
      <c r="G424" s="371"/>
      <c r="H424" s="370"/>
      <c r="I424" s="114">
        <f t="shared" si="116"/>
        <v>0</v>
      </c>
      <c r="J424" s="114"/>
      <c r="K424" s="172" t="str">
        <f t="shared" si="117"/>
        <v/>
      </c>
      <c r="L424" s="173" t="str">
        <f t="shared" si="118"/>
        <v/>
      </c>
      <c r="M424" s="248" t="s">
        <v>53</v>
      </c>
      <c r="O424" s="174" t="str">
        <f t="shared" si="119"/>
        <v/>
      </c>
      <c r="P424" s="174" t="str">
        <f t="shared" si="126"/>
        <v/>
      </c>
      <c r="Q424" s="171" t="str">
        <f t="shared" si="127"/>
        <v/>
      </c>
      <c r="R424" s="248" t="s">
        <v>53</v>
      </c>
      <c r="U424" s="134" t="str">
        <f t="shared" si="128"/>
        <v/>
      </c>
      <c r="V424" s="248" t="s">
        <v>53</v>
      </c>
      <c r="W424" s="29"/>
      <c r="X424" s="29"/>
      <c r="Y424" s="29"/>
      <c r="Z424" s="29"/>
      <c r="AA424" s="129">
        <f t="shared" si="120"/>
        <v>0</v>
      </c>
      <c r="AB424" s="129">
        <f t="shared" si="121"/>
        <v>0</v>
      </c>
      <c r="AC424" s="129">
        <f t="shared" si="122"/>
        <v>0</v>
      </c>
      <c r="AD424" s="129">
        <f t="shared" si="123"/>
        <v>0</v>
      </c>
      <c r="AE424" s="189"/>
      <c r="AF424" s="189"/>
      <c r="AG424" s="135">
        <f t="shared" si="129"/>
        <v>0</v>
      </c>
      <c r="AH424" s="129"/>
      <c r="AI424" s="135">
        <f t="shared" si="130"/>
        <v>0</v>
      </c>
      <c r="AJ424" s="130">
        <f t="shared" si="124"/>
        <v>0</v>
      </c>
      <c r="AK424" s="130" t="str">
        <f t="shared" si="125"/>
        <v/>
      </c>
      <c r="AL424" s="130" t="str">
        <f t="shared" si="131"/>
        <v/>
      </c>
      <c r="AM424" s="119"/>
      <c r="AN424" s="119"/>
      <c r="AO424" s="94" t="str">
        <f t="shared" si="134"/>
        <v/>
      </c>
      <c r="AP424" s="132"/>
      <c r="AQ424" s="133" t="str">
        <f t="shared" si="133"/>
        <v/>
      </c>
      <c r="AR424" s="249"/>
      <c r="AT424" s="248" t="s">
        <v>54</v>
      </c>
      <c r="AU424" s="136" t="str">
        <f t="shared" si="132"/>
        <v/>
      </c>
      <c r="AV424" s="119"/>
      <c r="AW424" s="119"/>
      <c r="AX424" s="119"/>
    </row>
    <row r="425" spans="3:50" ht="25.5" customHeight="1" x14ac:dyDescent="0.55000000000000004">
      <c r="C425" s="182">
        <v>419</v>
      </c>
      <c r="D425" s="365"/>
      <c r="E425" s="366"/>
      <c r="F425" s="364"/>
      <c r="G425" s="371"/>
      <c r="H425" s="370"/>
      <c r="I425" s="114">
        <f t="shared" si="116"/>
        <v>0</v>
      </c>
      <c r="J425" s="114"/>
      <c r="K425" s="172" t="str">
        <f t="shared" si="117"/>
        <v/>
      </c>
      <c r="L425" s="173" t="str">
        <f t="shared" si="118"/>
        <v/>
      </c>
      <c r="M425" s="248" t="s">
        <v>53</v>
      </c>
      <c r="O425" s="174" t="str">
        <f t="shared" si="119"/>
        <v/>
      </c>
      <c r="P425" s="174" t="str">
        <f t="shared" si="126"/>
        <v/>
      </c>
      <c r="Q425" s="171" t="str">
        <f t="shared" si="127"/>
        <v/>
      </c>
      <c r="R425" s="248" t="s">
        <v>53</v>
      </c>
      <c r="U425" s="134" t="str">
        <f t="shared" si="128"/>
        <v/>
      </c>
      <c r="V425" s="248" t="s">
        <v>53</v>
      </c>
      <c r="W425" s="29"/>
      <c r="X425" s="29"/>
      <c r="Y425" s="29"/>
      <c r="Z425" s="29"/>
      <c r="AA425" s="129">
        <f t="shared" si="120"/>
        <v>0</v>
      </c>
      <c r="AB425" s="129">
        <f t="shared" si="121"/>
        <v>0</v>
      </c>
      <c r="AC425" s="129">
        <f t="shared" si="122"/>
        <v>0</v>
      </c>
      <c r="AD425" s="129">
        <f t="shared" si="123"/>
        <v>0</v>
      </c>
      <c r="AE425" s="189"/>
      <c r="AF425" s="189"/>
      <c r="AG425" s="135">
        <f t="shared" si="129"/>
        <v>0</v>
      </c>
      <c r="AH425" s="129"/>
      <c r="AI425" s="135">
        <f t="shared" si="130"/>
        <v>0</v>
      </c>
      <c r="AJ425" s="130">
        <f t="shared" si="124"/>
        <v>0</v>
      </c>
      <c r="AK425" s="130" t="str">
        <f t="shared" si="125"/>
        <v/>
      </c>
      <c r="AL425" s="130" t="str">
        <f t="shared" si="131"/>
        <v/>
      </c>
      <c r="AM425" s="119"/>
      <c r="AN425" s="119"/>
      <c r="AO425" s="94" t="str">
        <f t="shared" si="134"/>
        <v/>
      </c>
      <c r="AP425" s="132"/>
      <c r="AQ425" s="133" t="str">
        <f t="shared" si="133"/>
        <v/>
      </c>
      <c r="AR425" s="249"/>
      <c r="AT425" s="248" t="s">
        <v>54</v>
      </c>
      <c r="AU425" s="136" t="str">
        <f t="shared" si="132"/>
        <v/>
      </c>
      <c r="AV425" s="119"/>
      <c r="AW425" s="119"/>
      <c r="AX425" s="119"/>
    </row>
    <row r="426" spans="3:50" ht="25.5" customHeight="1" x14ac:dyDescent="0.55000000000000004">
      <c r="C426" s="182">
        <v>420</v>
      </c>
      <c r="D426" s="365"/>
      <c r="E426" s="366"/>
      <c r="F426" s="364"/>
      <c r="G426" s="371"/>
      <c r="H426" s="370"/>
      <c r="I426" s="114">
        <f t="shared" si="116"/>
        <v>0</v>
      </c>
      <c r="J426" s="114"/>
      <c r="K426" s="172" t="str">
        <f t="shared" si="117"/>
        <v/>
      </c>
      <c r="L426" s="173" t="str">
        <f t="shared" si="118"/>
        <v/>
      </c>
      <c r="M426" s="248" t="s">
        <v>53</v>
      </c>
      <c r="O426" s="174" t="str">
        <f t="shared" si="119"/>
        <v/>
      </c>
      <c r="P426" s="174" t="str">
        <f t="shared" si="126"/>
        <v/>
      </c>
      <c r="Q426" s="171" t="str">
        <f t="shared" si="127"/>
        <v/>
      </c>
      <c r="R426" s="248" t="s">
        <v>53</v>
      </c>
      <c r="U426" s="134" t="str">
        <f t="shared" si="128"/>
        <v/>
      </c>
      <c r="V426" s="248" t="s">
        <v>53</v>
      </c>
      <c r="W426" s="29"/>
      <c r="X426" s="29"/>
      <c r="Y426" s="29"/>
      <c r="Z426" s="29"/>
      <c r="AA426" s="129">
        <f t="shared" si="120"/>
        <v>0</v>
      </c>
      <c r="AB426" s="129">
        <f t="shared" si="121"/>
        <v>0</v>
      </c>
      <c r="AC426" s="129">
        <f t="shared" si="122"/>
        <v>0</v>
      </c>
      <c r="AD426" s="129">
        <f t="shared" si="123"/>
        <v>0</v>
      </c>
      <c r="AE426" s="189"/>
      <c r="AF426" s="189"/>
      <c r="AG426" s="135">
        <f t="shared" si="129"/>
        <v>0</v>
      </c>
      <c r="AH426" s="129"/>
      <c r="AI426" s="135">
        <f t="shared" si="130"/>
        <v>0</v>
      </c>
      <c r="AJ426" s="130">
        <f t="shared" si="124"/>
        <v>0</v>
      </c>
      <c r="AK426" s="130" t="str">
        <f t="shared" si="125"/>
        <v/>
      </c>
      <c r="AL426" s="130" t="str">
        <f t="shared" si="131"/>
        <v/>
      </c>
      <c r="AM426" s="119"/>
      <c r="AN426" s="119"/>
      <c r="AO426" s="94" t="str">
        <f t="shared" si="134"/>
        <v/>
      </c>
      <c r="AP426" s="132"/>
      <c r="AQ426" s="133" t="str">
        <f t="shared" si="133"/>
        <v/>
      </c>
      <c r="AR426" s="249"/>
      <c r="AT426" s="248" t="s">
        <v>54</v>
      </c>
      <c r="AU426" s="136" t="str">
        <f t="shared" si="132"/>
        <v/>
      </c>
      <c r="AV426" s="119"/>
      <c r="AW426" s="119"/>
      <c r="AX426" s="119"/>
    </row>
    <row r="427" spans="3:50" ht="25.5" customHeight="1" x14ac:dyDescent="0.55000000000000004">
      <c r="C427" s="182">
        <v>421</v>
      </c>
      <c r="D427" s="365"/>
      <c r="E427" s="366"/>
      <c r="F427" s="364"/>
      <c r="G427" s="371"/>
      <c r="H427" s="370"/>
      <c r="I427" s="114">
        <f t="shared" si="116"/>
        <v>0</v>
      </c>
      <c r="J427" s="114"/>
      <c r="K427" s="172" t="str">
        <f t="shared" si="117"/>
        <v/>
      </c>
      <c r="L427" s="173" t="str">
        <f t="shared" si="118"/>
        <v/>
      </c>
      <c r="M427" s="248" t="s">
        <v>53</v>
      </c>
      <c r="O427" s="174" t="str">
        <f t="shared" si="119"/>
        <v/>
      </c>
      <c r="P427" s="174" t="str">
        <f t="shared" si="126"/>
        <v/>
      </c>
      <c r="Q427" s="171" t="str">
        <f t="shared" si="127"/>
        <v/>
      </c>
      <c r="R427" s="248" t="s">
        <v>53</v>
      </c>
      <c r="U427" s="134" t="str">
        <f t="shared" si="128"/>
        <v/>
      </c>
      <c r="V427" s="248" t="s">
        <v>53</v>
      </c>
      <c r="W427" s="29"/>
      <c r="X427" s="29"/>
      <c r="Y427" s="29"/>
      <c r="Z427" s="29"/>
      <c r="AA427" s="129">
        <f t="shared" si="120"/>
        <v>0</v>
      </c>
      <c r="AB427" s="129">
        <f t="shared" si="121"/>
        <v>0</v>
      </c>
      <c r="AC427" s="129">
        <f t="shared" si="122"/>
        <v>0</v>
      </c>
      <c r="AD427" s="129">
        <f t="shared" si="123"/>
        <v>0</v>
      </c>
      <c r="AE427" s="189"/>
      <c r="AF427" s="189"/>
      <c r="AG427" s="135">
        <f t="shared" si="129"/>
        <v>0</v>
      </c>
      <c r="AH427" s="129"/>
      <c r="AI427" s="135">
        <f t="shared" si="130"/>
        <v>0</v>
      </c>
      <c r="AJ427" s="130">
        <f t="shared" si="124"/>
        <v>0</v>
      </c>
      <c r="AK427" s="130" t="str">
        <f t="shared" si="125"/>
        <v/>
      </c>
      <c r="AL427" s="130" t="str">
        <f t="shared" si="131"/>
        <v/>
      </c>
      <c r="AM427" s="119"/>
      <c r="AN427" s="119"/>
      <c r="AO427" s="94" t="str">
        <f t="shared" si="134"/>
        <v/>
      </c>
      <c r="AP427" s="132"/>
      <c r="AQ427" s="133" t="str">
        <f t="shared" si="133"/>
        <v/>
      </c>
      <c r="AR427" s="249"/>
      <c r="AT427" s="248" t="s">
        <v>54</v>
      </c>
      <c r="AU427" s="136" t="str">
        <f t="shared" si="132"/>
        <v/>
      </c>
      <c r="AV427" s="119"/>
      <c r="AW427" s="119"/>
      <c r="AX427" s="119"/>
    </row>
    <row r="428" spans="3:50" ht="25.5" customHeight="1" x14ac:dyDescent="0.55000000000000004">
      <c r="C428" s="182">
        <v>422</v>
      </c>
      <c r="D428" s="365"/>
      <c r="E428" s="366"/>
      <c r="F428" s="364"/>
      <c r="G428" s="371"/>
      <c r="H428" s="370"/>
      <c r="I428" s="114">
        <f t="shared" si="116"/>
        <v>0</v>
      </c>
      <c r="J428" s="114"/>
      <c r="K428" s="172" t="str">
        <f t="shared" si="117"/>
        <v/>
      </c>
      <c r="L428" s="173" t="str">
        <f t="shared" si="118"/>
        <v/>
      </c>
      <c r="M428" s="248" t="s">
        <v>53</v>
      </c>
      <c r="O428" s="174" t="str">
        <f t="shared" si="119"/>
        <v/>
      </c>
      <c r="P428" s="174" t="str">
        <f t="shared" si="126"/>
        <v/>
      </c>
      <c r="Q428" s="171" t="str">
        <f t="shared" si="127"/>
        <v/>
      </c>
      <c r="R428" s="248" t="s">
        <v>53</v>
      </c>
      <c r="U428" s="134" t="str">
        <f t="shared" si="128"/>
        <v/>
      </c>
      <c r="V428" s="248" t="s">
        <v>53</v>
      </c>
      <c r="W428" s="29"/>
      <c r="X428" s="29"/>
      <c r="Y428" s="29"/>
      <c r="Z428" s="29"/>
      <c r="AA428" s="129">
        <f t="shared" si="120"/>
        <v>0</v>
      </c>
      <c r="AB428" s="129">
        <f t="shared" si="121"/>
        <v>0</v>
      </c>
      <c r="AC428" s="129">
        <f t="shared" si="122"/>
        <v>0</v>
      </c>
      <c r="AD428" s="129">
        <f t="shared" si="123"/>
        <v>0</v>
      </c>
      <c r="AE428" s="189"/>
      <c r="AF428" s="189"/>
      <c r="AG428" s="135">
        <f t="shared" si="129"/>
        <v>0</v>
      </c>
      <c r="AH428" s="129"/>
      <c r="AI428" s="135">
        <f t="shared" si="130"/>
        <v>0</v>
      </c>
      <c r="AJ428" s="130">
        <f t="shared" si="124"/>
        <v>0</v>
      </c>
      <c r="AK428" s="130" t="str">
        <f t="shared" si="125"/>
        <v/>
      </c>
      <c r="AL428" s="130" t="str">
        <f t="shared" si="131"/>
        <v/>
      </c>
      <c r="AM428" s="119"/>
      <c r="AN428" s="119"/>
      <c r="AO428" s="94" t="str">
        <f t="shared" si="134"/>
        <v/>
      </c>
      <c r="AP428" s="132"/>
      <c r="AQ428" s="133" t="str">
        <f t="shared" si="133"/>
        <v/>
      </c>
      <c r="AR428" s="249"/>
      <c r="AT428" s="248" t="s">
        <v>54</v>
      </c>
      <c r="AU428" s="136" t="str">
        <f t="shared" si="132"/>
        <v/>
      </c>
      <c r="AV428" s="119"/>
      <c r="AW428" s="119"/>
      <c r="AX428" s="119"/>
    </row>
    <row r="429" spans="3:50" ht="25.5" customHeight="1" x14ac:dyDescent="0.55000000000000004">
      <c r="C429" s="182">
        <v>423</v>
      </c>
      <c r="D429" s="365"/>
      <c r="E429" s="366"/>
      <c r="F429" s="364"/>
      <c r="G429" s="371"/>
      <c r="H429" s="370"/>
      <c r="I429" s="114">
        <f t="shared" si="116"/>
        <v>0</v>
      </c>
      <c r="J429" s="114"/>
      <c r="K429" s="172" t="str">
        <f t="shared" si="117"/>
        <v/>
      </c>
      <c r="L429" s="173" t="str">
        <f t="shared" si="118"/>
        <v/>
      </c>
      <c r="M429" s="248" t="s">
        <v>53</v>
      </c>
      <c r="O429" s="174" t="str">
        <f t="shared" si="119"/>
        <v/>
      </c>
      <c r="P429" s="174" t="str">
        <f t="shared" si="126"/>
        <v/>
      </c>
      <c r="Q429" s="171" t="str">
        <f t="shared" si="127"/>
        <v/>
      </c>
      <c r="R429" s="248" t="s">
        <v>53</v>
      </c>
      <c r="U429" s="134" t="str">
        <f t="shared" si="128"/>
        <v/>
      </c>
      <c r="V429" s="248" t="s">
        <v>53</v>
      </c>
      <c r="W429" s="29"/>
      <c r="X429" s="29"/>
      <c r="Y429" s="29"/>
      <c r="Z429" s="29"/>
      <c r="AA429" s="129">
        <f t="shared" si="120"/>
        <v>0</v>
      </c>
      <c r="AB429" s="129">
        <f t="shared" si="121"/>
        <v>0</v>
      </c>
      <c r="AC429" s="129">
        <f t="shared" si="122"/>
        <v>0</v>
      </c>
      <c r="AD429" s="129">
        <f t="shared" si="123"/>
        <v>0</v>
      </c>
      <c r="AE429" s="189"/>
      <c r="AF429" s="189"/>
      <c r="AG429" s="135">
        <f t="shared" si="129"/>
        <v>0</v>
      </c>
      <c r="AH429" s="129"/>
      <c r="AI429" s="135">
        <f t="shared" si="130"/>
        <v>0</v>
      </c>
      <c r="AJ429" s="130">
        <f t="shared" si="124"/>
        <v>0</v>
      </c>
      <c r="AK429" s="130" t="str">
        <f t="shared" si="125"/>
        <v/>
      </c>
      <c r="AL429" s="130" t="str">
        <f t="shared" si="131"/>
        <v/>
      </c>
      <c r="AM429" s="119"/>
      <c r="AN429" s="119"/>
      <c r="AO429" s="94" t="str">
        <f t="shared" si="134"/>
        <v/>
      </c>
      <c r="AP429" s="132"/>
      <c r="AQ429" s="133" t="str">
        <f t="shared" si="133"/>
        <v/>
      </c>
      <c r="AR429" s="249"/>
      <c r="AT429" s="248" t="s">
        <v>54</v>
      </c>
      <c r="AU429" s="136" t="str">
        <f t="shared" si="132"/>
        <v/>
      </c>
      <c r="AV429" s="119"/>
      <c r="AW429" s="119"/>
      <c r="AX429" s="119"/>
    </row>
    <row r="430" spans="3:50" ht="25.5" customHeight="1" x14ac:dyDescent="0.55000000000000004">
      <c r="C430" s="182">
        <v>424</v>
      </c>
      <c r="D430" s="365"/>
      <c r="E430" s="366"/>
      <c r="F430" s="364"/>
      <c r="G430" s="371"/>
      <c r="H430" s="370"/>
      <c r="I430" s="114">
        <f t="shared" si="116"/>
        <v>0</v>
      </c>
      <c r="J430" s="114"/>
      <c r="K430" s="172" t="str">
        <f t="shared" si="117"/>
        <v/>
      </c>
      <c r="L430" s="173" t="str">
        <f t="shared" si="118"/>
        <v/>
      </c>
      <c r="M430" s="248" t="s">
        <v>53</v>
      </c>
      <c r="O430" s="174" t="str">
        <f t="shared" si="119"/>
        <v/>
      </c>
      <c r="P430" s="174" t="str">
        <f t="shared" si="126"/>
        <v/>
      </c>
      <c r="Q430" s="171" t="str">
        <f t="shared" si="127"/>
        <v/>
      </c>
      <c r="R430" s="248" t="s">
        <v>53</v>
      </c>
      <c r="U430" s="134" t="str">
        <f t="shared" si="128"/>
        <v/>
      </c>
      <c r="V430" s="248" t="s">
        <v>53</v>
      </c>
      <c r="W430" s="29"/>
      <c r="X430" s="29"/>
      <c r="Y430" s="29"/>
      <c r="Z430" s="29"/>
      <c r="AA430" s="129">
        <f t="shared" si="120"/>
        <v>0</v>
      </c>
      <c r="AB430" s="129">
        <f t="shared" si="121"/>
        <v>0</v>
      </c>
      <c r="AC430" s="129">
        <f t="shared" si="122"/>
        <v>0</v>
      </c>
      <c r="AD430" s="129">
        <f t="shared" si="123"/>
        <v>0</v>
      </c>
      <c r="AE430" s="189"/>
      <c r="AF430" s="189"/>
      <c r="AG430" s="135">
        <f t="shared" si="129"/>
        <v>0</v>
      </c>
      <c r="AH430" s="129"/>
      <c r="AI430" s="135">
        <f t="shared" si="130"/>
        <v>0</v>
      </c>
      <c r="AJ430" s="130">
        <f t="shared" si="124"/>
        <v>0</v>
      </c>
      <c r="AK430" s="130" t="str">
        <f t="shared" si="125"/>
        <v/>
      </c>
      <c r="AL430" s="130" t="str">
        <f t="shared" si="131"/>
        <v/>
      </c>
      <c r="AM430" s="119"/>
      <c r="AN430" s="119"/>
      <c r="AO430" s="94" t="str">
        <f t="shared" si="134"/>
        <v/>
      </c>
      <c r="AP430" s="132"/>
      <c r="AQ430" s="133" t="str">
        <f t="shared" si="133"/>
        <v/>
      </c>
      <c r="AR430" s="249"/>
      <c r="AT430" s="248" t="s">
        <v>54</v>
      </c>
      <c r="AU430" s="136" t="str">
        <f t="shared" si="132"/>
        <v/>
      </c>
      <c r="AV430" s="119"/>
      <c r="AW430" s="119"/>
      <c r="AX430" s="119"/>
    </row>
    <row r="431" spans="3:50" ht="25.5" customHeight="1" x14ac:dyDescent="0.55000000000000004">
      <c r="C431" s="182">
        <v>425</v>
      </c>
      <c r="D431" s="365"/>
      <c r="E431" s="366"/>
      <c r="F431" s="364"/>
      <c r="G431" s="371"/>
      <c r="H431" s="370"/>
      <c r="I431" s="114">
        <f t="shared" si="116"/>
        <v>0</v>
      </c>
      <c r="J431" s="114"/>
      <c r="K431" s="172" t="str">
        <f t="shared" si="117"/>
        <v/>
      </c>
      <c r="L431" s="173" t="str">
        <f t="shared" si="118"/>
        <v/>
      </c>
      <c r="M431" s="248" t="s">
        <v>53</v>
      </c>
      <c r="O431" s="174" t="str">
        <f t="shared" si="119"/>
        <v/>
      </c>
      <c r="P431" s="174" t="str">
        <f t="shared" si="126"/>
        <v/>
      </c>
      <c r="Q431" s="171" t="str">
        <f t="shared" si="127"/>
        <v/>
      </c>
      <c r="R431" s="248" t="s">
        <v>53</v>
      </c>
      <c r="U431" s="134" t="str">
        <f t="shared" si="128"/>
        <v/>
      </c>
      <c r="V431" s="248" t="s">
        <v>53</v>
      </c>
      <c r="W431" s="29"/>
      <c r="X431" s="29"/>
      <c r="Y431" s="29"/>
      <c r="Z431" s="29"/>
      <c r="AA431" s="129">
        <f t="shared" si="120"/>
        <v>0</v>
      </c>
      <c r="AB431" s="129">
        <f t="shared" si="121"/>
        <v>0</v>
      </c>
      <c r="AC431" s="129">
        <f t="shared" si="122"/>
        <v>0</v>
      </c>
      <c r="AD431" s="129">
        <f t="shared" si="123"/>
        <v>0</v>
      </c>
      <c r="AE431" s="189"/>
      <c r="AF431" s="189"/>
      <c r="AG431" s="135">
        <f t="shared" si="129"/>
        <v>0</v>
      </c>
      <c r="AH431" s="129"/>
      <c r="AI431" s="135">
        <f t="shared" si="130"/>
        <v>0</v>
      </c>
      <c r="AJ431" s="130">
        <f t="shared" si="124"/>
        <v>0</v>
      </c>
      <c r="AK431" s="130" t="str">
        <f t="shared" si="125"/>
        <v/>
      </c>
      <c r="AL431" s="130" t="str">
        <f t="shared" si="131"/>
        <v/>
      </c>
      <c r="AM431" s="119"/>
      <c r="AN431" s="119"/>
      <c r="AO431" s="94" t="str">
        <f t="shared" si="134"/>
        <v/>
      </c>
      <c r="AP431" s="132"/>
      <c r="AQ431" s="133" t="str">
        <f t="shared" si="133"/>
        <v/>
      </c>
      <c r="AR431" s="249"/>
      <c r="AT431" s="248" t="s">
        <v>54</v>
      </c>
      <c r="AU431" s="136" t="str">
        <f t="shared" si="132"/>
        <v/>
      </c>
      <c r="AV431" s="119"/>
      <c r="AW431" s="119"/>
      <c r="AX431" s="119"/>
    </row>
    <row r="432" spans="3:50" ht="25.5" customHeight="1" x14ac:dyDescent="0.55000000000000004">
      <c r="C432" s="182">
        <v>426</v>
      </c>
      <c r="D432" s="365"/>
      <c r="E432" s="366"/>
      <c r="F432" s="364"/>
      <c r="G432" s="371"/>
      <c r="H432" s="370"/>
      <c r="I432" s="114">
        <f t="shared" si="116"/>
        <v>0</v>
      </c>
      <c r="J432" s="114"/>
      <c r="K432" s="172" t="str">
        <f t="shared" si="117"/>
        <v/>
      </c>
      <c r="L432" s="173" t="str">
        <f t="shared" si="118"/>
        <v/>
      </c>
      <c r="M432" s="248" t="s">
        <v>53</v>
      </c>
      <c r="O432" s="174" t="str">
        <f t="shared" si="119"/>
        <v/>
      </c>
      <c r="P432" s="174" t="str">
        <f t="shared" si="126"/>
        <v/>
      </c>
      <c r="Q432" s="171" t="str">
        <f t="shared" si="127"/>
        <v/>
      </c>
      <c r="R432" s="248" t="s">
        <v>53</v>
      </c>
      <c r="U432" s="134" t="str">
        <f t="shared" si="128"/>
        <v/>
      </c>
      <c r="V432" s="248" t="s">
        <v>53</v>
      </c>
      <c r="W432" s="29"/>
      <c r="X432" s="29"/>
      <c r="Y432" s="29"/>
      <c r="Z432" s="29"/>
      <c r="AA432" s="129">
        <f t="shared" si="120"/>
        <v>0</v>
      </c>
      <c r="AB432" s="129">
        <f t="shared" si="121"/>
        <v>0</v>
      </c>
      <c r="AC432" s="129">
        <f t="shared" si="122"/>
        <v>0</v>
      </c>
      <c r="AD432" s="129">
        <f t="shared" si="123"/>
        <v>0</v>
      </c>
      <c r="AE432" s="189"/>
      <c r="AF432" s="189"/>
      <c r="AG432" s="135">
        <f t="shared" si="129"/>
        <v>0</v>
      </c>
      <c r="AH432" s="129"/>
      <c r="AI432" s="135">
        <f t="shared" si="130"/>
        <v>0</v>
      </c>
      <c r="AJ432" s="130">
        <f t="shared" si="124"/>
        <v>0</v>
      </c>
      <c r="AK432" s="130" t="str">
        <f t="shared" si="125"/>
        <v/>
      </c>
      <c r="AL432" s="130" t="str">
        <f t="shared" si="131"/>
        <v/>
      </c>
      <c r="AM432" s="119"/>
      <c r="AN432" s="119"/>
      <c r="AO432" s="94" t="str">
        <f t="shared" si="134"/>
        <v/>
      </c>
      <c r="AP432" s="132"/>
      <c r="AQ432" s="133" t="str">
        <f t="shared" si="133"/>
        <v/>
      </c>
      <c r="AR432" s="249"/>
      <c r="AT432" s="248" t="s">
        <v>54</v>
      </c>
      <c r="AU432" s="136" t="str">
        <f t="shared" si="132"/>
        <v/>
      </c>
      <c r="AV432" s="119"/>
      <c r="AW432" s="119"/>
      <c r="AX432" s="119"/>
    </row>
    <row r="433" spans="3:50" ht="25.5" customHeight="1" x14ac:dyDescent="0.55000000000000004">
      <c r="C433" s="182">
        <v>427</v>
      </c>
      <c r="D433" s="365"/>
      <c r="E433" s="366"/>
      <c r="F433" s="364"/>
      <c r="G433" s="371"/>
      <c r="H433" s="370"/>
      <c r="I433" s="114">
        <f t="shared" si="116"/>
        <v>0</v>
      </c>
      <c r="J433" s="114"/>
      <c r="K433" s="172" t="str">
        <f t="shared" si="117"/>
        <v/>
      </c>
      <c r="L433" s="173" t="str">
        <f t="shared" si="118"/>
        <v/>
      </c>
      <c r="M433" s="248" t="s">
        <v>53</v>
      </c>
      <c r="O433" s="174" t="str">
        <f t="shared" si="119"/>
        <v/>
      </c>
      <c r="P433" s="174" t="str">
        <f t="shared" si="126"/>
        <v/>
      </c>
      <c r="Q433" s="171" t="str">
        <f t="shared" si="127"/>
        <v/>
      </c>
      <c r="R433" s="248" t="s">
        <v>53</v>
      </c>
      <c r="U433" s="134" t="str">
        <f t="shared" si="128"/>
        <v/>
      </c>
      <c r="V433" s="248" t="s">
        <v>53</v>
      </c>
      <c r="W433" s="29"/>
      <c r="X433" s="29"/>
      <c r="Y433" s="29"/>
      <c r="Z433" s="29"/>
      <c r="AA433" s="129">
        <f t="shared" si="120"/>
        <v>0</v>
      </c>
      <c r="AB433" s="129">
        <f t="shared" si="121"/>
        <v>0</v>
      </c>
      <c r="AC433" s="129">
        <f t="shared" si="122"/>
        <v>0</v>
      </c>
      <c r="AD433" s="129">
        <f t="shared" si="123"/>
        <v>0</v>
      </c>
      <c r="AE433" s="189"/>
      <c r="AF433" s="189"/>
      <c r="AG433" s="135">
        <f t="shared" si="129"/>
        <v>0</v>
      </c>
      <c r="AH433" s="129"/>
      <c r="AI433" s="135">
        <f t="shared" si="130"/>
        <v>0</v>
      </c>
      <c r="AJ433" s="130">
        <f t="shared" si="124"/>
        <v>0</v>
      </c>
      <c r="AK433" s="130" t="str">
        <f t="shared" si="125"/>
        <v/>
      </c>
      <c r="AL433" s="130" t="str">
        <f t="shared" si="131"/>
        <v/>
      </c>
      <c r="AM433" s="119"/>
      <c r="AN433" s="119"/>
      <c r="AO433" s="94" t="str">
        <f t="shared" si="134"/>
        <v/>
      </c>
      <c r="AP433" s="132"/>
      <c r="AQ433" s="133" t="str">
        <f t="shared" si="133"/>
        <v/>
      </c>
      <c r="AR433" s="249"/>
      <c r="AT433" s="248" t="s">
        <v>54</v>
      </c>
      <c r="AU433" s="136" t="str">
        <f t="shared" si="132"/>
        <v/>
      </c>
      <c r="AV433" s="119"/>
      <c r="AW433" s="119"/>
      <c r="AX433" s="119"/>
    </row>
    <row r="434" spans="3:50" ht="25.5" customHeight="1" x14ac:dyDescent="0.55000000000000004">
      <c r="C434" s="182">
        <v>428</v>
      </c>
      <c r="D434" s="365"/>
      <c r="E434" s="366"/>
      <c r="F434" s="364"/>
      <c r="G434" s="371"/>
      <c r="H434" s="370"/>
      <c r="I434" s="114">
        <f t="shared" si="116"/>
        <v>0</v>
      </c>
      <c r="J434" s="114"/>
      <c r="K434" s="172" t="str">
        <f t="shared" si="117"/>
        <v/>
      </c>
      <c r="L434" s="173" t="str">
        <f t="shared" si="118"/>
        <v/>
      </c>
      <c r="M434" s="248" t="s">
        <v>53</v>
      </c>
      <c r="O434" s="174" t="str">
        <f t="shared" si="119"/>
        <v/>
      </c>
      <c r="P434" s="174" t="str">
        <f t="shared" si="126"/>
        <v/>
      </c>
      <c r="Q434" s="171" t="str">
        <f t="shared" si="127"/>
        <v/>
      </c>
      <c r="R434" s="248" t="s">
        <v>53</v>
      </c>
      <c r="U434" s="134" t="str">
        <f t="shared" si="128"/>
        <v/>
      </c>
      <c r="V434" s="248" t="s">
        <v>53</v>
      </c>
      <c r="W434" s="29"/>
      <c r="X434" s="29"/>
      <c r="Y434" s="29"/>
      <c r="Z434" s="29"/>
      <c r="AA434" s="129">
        <f t="shared" si="120"/>
        <v>0</v>
      </c>
      <c r="AB434" s="129">
        <f t="shared" si="121"/>
        <v>0</v>
      </c>
      <c r="AC434" s="129">
        <f t="shared" si="122"/>
        <v>0</v>
      </c>
      <c r="AD434" s="129">
        <f t="shared" si="123"/>
        <v>0</v>
      </c>
      <c r="AE434" s="189"/>
      <c r="AF434" s="189"/>
      <c r="AG434" s="135">
        <f t="shared" si="129"/>
        <v>0</v>
      </c>
      <c r="AH434" s="129"/>
      <c r="AI434" s="135">
        <f t="shared" si="130"/>
        <v>0</v>
      </c>
      <c r="AJ434" s="130">
        <f t="shared" si="124"/>
        <v>0</v>
      </c>
      <c r="AK434" s="130" t="str">
        <f t="shared" si="125"/>
        <v/>
      </c>
      <c r="AL434" s="130" t="str">
        <f t="shared" si="131"/>
        <v/>
      </c>
      <c r="AM434" s="119"/>
      <c r="AN434" s="119"/>
      <c r="AO434" s="94" t="str">
        <f t="shared" si="134"/>
        <v/>
      </c>
      <c r="AP434" s="132"/>
      <c r="AQ434" s="133" t="str">
        <f t="shared" si="133"/>
        <v/>
      </c>
      <c r="AR434" s="249"/>
      <c r="AT434" s="248" t="s">
        <v>54</v>
      </c>
      <c r="AU434" s="136" t="str">
        <f t="shared" si="132"/>
        <v/>
      </c>
      <c r="AV434" s="119"/>
      <c r="AW434" s="119"/>
      <c r="AX434" s="119"/>
    </row>
    <row r="435" spans="3:50" ht="25.5" customHeight="1" x14ac:dyDescent="0.55000000000000004">
      <c r="C435" s="182">
        <v>429</v>
      </c>
      <c r="D435" s="365"/>
      <c r="E435" s="366"/>
      <c r="F435" s="364"/>
      <c r="G435" s="371"/>
      <c r="H435" s="370"/>
      <c r="I435" s="114">
        <f t="shared" si="116"/>
        <v>0</v>
      </c>
      <c r="J435" s="114"/>
      <c r="K435" s="172" t="str">
        <f t="shared" si="117"/>
        <v/>
      </c>
      <c r="L435" s="173" t="str">
        <f t="shared" si="118"/>
        <v/>
      </c>
      <c r="M435" s="248" t="s">
        <v>53</v>
      </c>
      <c r="O435" s="174" t="str">
        <f t="shared" si="119"/>
        <v/>
      </c>
      <c r="P435" s="174" t="str">
        <f t="shared" si="126"/>
        <v/>
      </c>
      <c r="Q435" s="171" t="str">
        <f t="shared" si="127"/>
        <v/>
      </c>
      <c r="R435" s="248" t="s">
        <v>53</v>
      </c>
      <c r="U435" s="134" t="str">
        <f t="shared" si="128"/>
        <v/>
      </c>
      <c r="V435" s="248" t="s">
        <v>53</v>
      </c>
      <c r="W435" s="29"/>
      <c r="X435" s="29"/>
      <c r="Y435" s="29"/>
      <c r="Z435" s="29"/>
      <c r="AA435" s="129">
        <f t="shared" si="120"/>
        <v>0</v>
      </c>
      <c r="AB435" s="129">
        <f t="shared" si="121"/>
        <v>0</v>
      </c>
      <c r="AC435" s="129">
        <f t="shared" si="122"/>
        <v>0</v>
      </c>
      <c r="AD435" s="129">
        <f t="shared" si="123"/>
        <v>0</v>
      </c>
      <c r="AE435" s="189"/>
      <c r="AF435" s="189"/>
      <c r="AG435" s="135">
        <f t="shared" si="129"/>
        <v>0</v>
      </c>
      <c r="AH435" s="129"/>
      <c r="AI435" s="135">
        <f t="shared" si="130"/>
        <v>0</v>
      </c>
      <c r="AJ435" s="130">
        <f t="shared" si="124"/>
        <v>0</v>
      </c>
      <c r="AK435" s="130" t="str">
        <f t="shared" si="125"/>
        <v/>
      </c>
      <c r="AL435" s="130" t="str">
        <f t="shared" si="131"/>
        <v/>
      </c>
      <c r="AM435" s="119"/>
      <c r="AN435" s="119"/>
      <c r="AO435" s="94" t="str">
        <f t="shared" si="134"/>
        <v/>
      </c>
      <c r="AP435" s="132"/>
      <c r="AQ435" s="133" t="str">
        <f t="shared" si="133"/>
        <v/>
      </c>
      <c r="AR435" s="249"/>
      <c r="AT435" s="248" t="s">
        <v>54</v>
      </c>
      <c r="AU435" s="136" t="str">
        <f t="shared" si="132"/>
        <v/>
      </c>
      <c r="AV435" s="119"/>
      <c r="AW435" s="119"/>
      <c r="AX435" s="119"/>
    </row>
    <row r="436" spans="3:50" ht="25.5" customHeight="1" x14ac:dyDescent="0.55000000000000004">
      <c r="C436" s="182">
        <v>430</v>
      </c>
      <c r="D436" s="365"/>
      <c r="E436" s="366"/>
      <c r="F436" s="364"/>
      <c r="G436" s="371"/>
      <c r="H436" s="370"/>
      <c r="I436" s="114">
        <f t="shared" si="116"/>
        <v>0</v>
      </c>
      <c r="J436" s="114"/>
      <c r="K436" s="172" t="str">
        <f t="shared" si="117"/>
        <v/>
      </c>
      <c r="L436" s="173" t="str">
        <f t="shared" si="118"/>
        <v/>
      </c>
      <c r="M436" s="248" t="s">
        <v>53</v>
      </c>
      <c r="O436" s="174" t="str">
        <f t="shared" si="119"/>
        <v/>
      </c>
      <c r="P436" s="174" t="str">
        <f t="shared" si="126"/>
        <v/>
      </c>
      <c r="Q436" s="171" t="str">
        <f t="shared" si="127"/>
        <v/>
      </c>
      <c r="R436" s="248" t="s">
        <v>53</v>
      </c>
      <c r="U436" s="134" t="str">
        <f t="shared" si="128"/>
        <v/>
      </c>
      <c r="V436" s="248" t="s">
        <v>53</v>
      </c>
      <c r="W436" s="29"/>
      <c r="X436" s="29"/>
      <c r="Y436" s="29"/>
      <c r="Z436" s="29"/>
      <c r="AA436" s="129">
        <f t="shared" si="120"/>
        <v>0</v>
      </c>
      <c r="AB436" s="129">
        <f t="shared" si="121"/>
        <v>0</v>
      </c>
      <c r="AC436" s="129">
        <f t="shared" si="122"/>
        <v>0</v>
      </c>
      <c r="AD436" s="129">
        <f t="shared" si="123"/>
        <v>0</v>
      </c>
      <c r="AE436" s="189"/>
      <c r="AF436" s="189"/>
      <c r="AG436" s="135">
        <f t="shared" si="129"/>
        <v>0</v>
      </c>
      <c r="AH436" s="129"/>
      <c r="AI436" s="135">
        <f t="shared" si="130"/>
        <v>0</v>
      </c>
      <c r="AJ436" s="130">
        <f t="shared" si="124"/>
        <v>0</v>
      </c>
      <c r="AK436" s="130" t="str">
        <f t="shared" si="125"/>
        <v/>
      </c>
      <c r="AL436" s="130" t="str">
        <f t="shared" si="131"/>
        <v/>
      </c>
      <c r="AM436" s="119"/>
      <c r="AN436" s="119"/>
      <c r="AO436" s="94" t="str">
        <f t="shared" si="134"/>
        <v/>
      </c>
      <c r="AP436" s="132"/>
      <c r="AQ436" s="133" t="str">
        <f t="shared" si="133"/>
        <v/>
      </c>
      <c r="AR436" s="249"/>
      <c r="AT436" s="248" t="s">
        <v>54</v>
      </c>
      <c r="AU436" s="136" t="str">
        <f t="shared" si="132"/>
        <v/>
      </c>
      <c r="AV436" s="119"/>
      <c r="AW436" s="119"/>
      <c r="AX436" s="119"/>
    </row>
    <row r="437" spans="3:50" ht="25.5" customHeight="1" x14ac:dyDescent="0.55000000000000004">
      <c r="C437" s="182">
        <v>431</v>
      </c>
      <c r="D437" s="365"/>
      <c r="E437" s="366"/>
      <c r="F437" s="364"/>
      <c r="G437" s="371"/>
      <c r="H437" s="370"/>
      <c r="I437" s="114">
        <f t="shared" si="116"/>
        <v>0</v>
      </c>
      <c r="J437" s="114"/>
      <c r="K437" s="172" t="str">
        <f t="shared" si="117"/>
        <v/>
      </c>
      <c r="L437" s="173" t="str">
        <f t="shared" si="118"/>
        <v/>
      </c>
      <c r="M437" s="248" t="s">
        <v>53</v>
      </c>
      <c r="O437" s="174" t="str">
        <f t="shared" si="119"/>
        <v/>
      </c>
      <c r="P437" s="174" t="str">
        <f t="shared" si="126"/>
        <v/>
      </c>
      <c r="Q437" s="171" t="str">
        <f t="shared" si="127"/>
        <v/>
      </c>
      <c r="R437" s="248" t="s">
        <v>53</v>
      </c>
      <c r="U437" s="134" t="str">
        <f t="shared" si="128"/>
        <v/>
      </c>
      <c r="V437" s="248" t="s">
        <v>53</v>
      </c>
      <c r="W437" s="29"/>
      <c r="X437" s="29"/>
      <c r="Y437" s="29"/>
      <c r="Z437" s="29"/>
      <c r="AA437" s="129">
        <f t="shared" si="120"/>
        <v>0</v>
      </c>
      <c r="AB437" s="129">
        <f t="shared" si="121"/>
        <v>0</v>
      </c>
      <c r="AC437" s="129">
        <f t="shared" si="122"/>
        <v>0</v>
      </c>
      <c r="AD437" s="129">
        <f t="shared" si="123"/>
        <v>0</v>
      </c>
      <c r="AE437" s="189"/>
      <c r="AF437" s="189"/>
      <c r="AG437" s="135">
        <f t="shared" si="129"/>
        <v>0</v>
      </c>
      <c r="AH437" s="129"/>
      <c r="AI437" s="135">
        <f t="shared" si="130"/>
        <v>0</v>
      </c>
      <c r="AJ437" s="130">
        <f t="shared" si="124"/>
        <v>0</v>
      </c>
      <c r="AK437" s="130" t="str">
        <f t="shared" si="125"/>
        <v/>
      </c>
      <c r="AL437" s="130" t="str">
        <f t="shared" si="131"/>
        <v/>
      </c>
      <c r="AM437" s="119"/>
      <c r="AN437" s="119"/>
      <c r="AO437" s="94" t="str">
        <f t="shared" si="134"/>
        <v/>
      </c>
      <c r="AP437" s="132"/>
      <c r="AQ437" s="133" t="str">
        <f t="shared" si="133"/>
        <v/>
      </c>
      <c r="AR437" s="249"/>
      <c r="AT437" s="248" t="s">
        <v>54</v>
      </c>
      <c r="AU437" s="136" t="str">
        <f t="shared" si="132"/>
        <v/>
      </c>
      <c r="AV437" s="119"/>
      <c r="AW437" s="119"/>
      <c r="AX437" s="119"/>
    </row>
    <row r="438" spans="3:50" ht="25.5" customHeight="1" x14ac:dyDescent="0.55000000000000004">
      <c r="C438" s="182">
        <v>432</v>
      </c>
      <c r="D438" s="365"/>
      <c r="E438" s="366"/>
      <c r="F438" s="364"/>
      <c r="G438" s="371"/>
      <c r="H438" s="370"/>
      <c r="I438" s="114">
        <f t="shared" si="116"/>
        <v>0</v>
      </c>
      <c r="J438" s="114"/>
      <c r="K438" s="172" t="str">
        <f t="shared" si="117"/>
        <v/>
      </c>
      <c r="L438" s="173" t="str">
        <f t="shared" si="118"/>
        <v/>
      </c>
      <c r="M438" s="248" t="s">
        <v>53</v>
      </c>
      <c r="O438" s="174" t="str">
        <f t="shared" si="119"/>
        <v/>
      </c>
      <c r="P438" s="174" t="str">
        <f t="shared" si="126"/>
        <v/>
      </c>
      <c r="Q438" s="171" t="str">
        <f t="shared" si="127"/>
        <v/>
      </c>
      <c r="R438" s="248" t="s">
        <v>53</v>
      </c>
      <c r="U438" s="134" t="str">
        <f t="shared" si="128"/>
        <v/>
      </c>
      <c r="V438" s="248" t="s">
        <v>53</v>
      </c>
      <c r="W438" s="29"/>
      <c r="X438" s="29"/>
      <c r="Y438" s="29"/>
      <c r="Z438" s="29"/>
      <c r="AA438" s="129">
        <f t="shared" si="120"/>
        <v>0</v>
      </c>
      <c r="AB438" s="129">
        <f t="shared" si="121"/>
        <v>0</v>
      </c>
      <c r="AC438" s="129">
        <f t="shared" si="122"/>
        <v>0</v>
      </c>
      <c r="AD438" s="129">
        <f t="shared" si="123"/>
        <v>0</v>
      </c>
      <c r="AE438" s="189"/>
      <c r="AF438" s="189"/>
      <c r="AG438" s="135">
        <f t="shared" si="129"/>
        <v>0</v>
      </c>
      <c r="AH438" s="129"/>
      <c r="AI438" s="135">
        <f t="shared" si="130"/>
        <v>0</v>
      </c>
      <c r="AJ438" s="130">
        <f t="shared" si="124"/>
        <v>0</v>
      </c>
      <c r="AK438" s="130" t="str">
        <f t="shared" si="125"/>
        <v/>
      </c>
      <c r="AL438" s="130" t="str">
        <f t="shared" si="131"/>
        <v/>
      </c>
      <c r="AM438" s="119"/>
      <c r="AN438" s="119"/>
      <c r="AO438" s="94" t="str">
        <f t="shared" si="134"/>
        <v/>
      </c>
      <c r="AP438" s="132"/>
      <c r="AQ438" s="133" t="str">
        <f t="shared" si="133"/>
        <v/>
      </c>
      <c r="AR438" s="249"/>
      <c r="AT438" s="248" t="s">
        <v>54</v>
      </c>
      <c r="AU438" s="136" t="str">
        <f t="shared" si="132"/>
        <v/>
      </c>
      <c r="AV438" s="119"/>
      <c r="AW438" s="119"/>
      <c r="AX438" s="119"/>
    </row>
    <row r="439" spans="3:50" ht="25.5" customHeight="1" x14ac:dyDescent="0.55000000000000004">
      <c r="C439" s="182">
        <v>433</v>
      </c>
      <c r="D439" s="365"/>
      <c r="E439" s="366"/>
      <c r="F439" s="364"/>
      <c r="G439" s="371"/>
      <c r="H439" s="370"/>
      <c r="I439" s="114">
        <f t="shared" si="116"/>
        <v>0</v>
      </c>
      <c r="J439" s="114"/>
      <c r="K439" s="172" t="str">
        <f t="shared" si="117"/>
        <v/>
      </c>
      <c r="L439" s="173" t="str">
        <f t="shared" si="118"/>
        <v/>
      </c>
      <c r="M439" s="248" t="s">
        <v>53</v>
      </c>
      <c r="O439" s="174" t="str">
        <f t="shared" si="119"/>
        <v/>
      </c>
      <c r="P439" s="174" t="str">
        <f t="shared" si="126"/>
        <v/>
      </c>
      <c r="Q439" s="171" t="str">
        <f t="shared" si="127"/>
        <v/>
      </c>
      <c r="R439" s="248" t="s">
        <v>53</v>
      </c>
      <c r="U439" s="134" t="str">
        <f t="shared" si="128"/>
        <v/>
      </c>
      <c r="V439" s="248" t="s">
        <v>53</v>
      </c>
      <c r="W439" s="29"/>
      <c r="X439" s="29"/>
      <c r="Y439" s="29"/>
      <c r="Z439" s="29"/>
      <c r="AA439" s="129">
        <f t="shared" si="120"/>
        <v>0</v>
      </c>
      <c r="AB439" s="129">
        <f t="shared" si="121"/>
        <v>0</v>
      </c>
      <c r="AC439" s="129">
        <f t="shared" si="122"/>
        <v>0</v>
      </c>
      <c r="AD439" s="129">
        <f t="shared" si="123"/>
        <v>0</v>
      </c>
      <c r="AE439" s="189"/>
      <c r="AF439" s="189"/>
      <c r="AG439" s="135">
        <f t="shared" si="129"/>
        <v>0</v>
      </c>
      <c r="AH439" s="129"/>
      <c r="AI439" s="135">
        <f t="shared" si="130"/>
        <v>0</v>
      </c>
      <c r="AJ439" s="130">
        <f t="shared" si="124"/>
        <v>0</v>
      </c>
      <c r="AK439" s="130" t="str">
        <f t="shared" si="125"/>
        <v/>
      </c>
      <c r="AL439" s="130" t="str">
        <f t="shared" si="131"/>
        <v/>
      </c>
      <c r="AM439" s="119"/>
      <c r="AN439" s="119"/>
      <c r="AO439" s="94" t="str">
        <f t="shared" si="134"/>
        <v/>
      </c>
      <c r="AP439" s="132"/>
      <c r="AQ439" s="133" t="str">
        <f t="shared" si="133"/>
        <v/>
      </c>
      <c r="AR439" s="249"/>
      <c r="AT439" s="248" t="s">
        <v>54</v>
      </c>
      <c r="AU439" s="136" t="str">
        <f t="shared" si="132"/>
        <v/>
      </c>
      <c r="AV439" s="119"/>
      <c r="AW439" s="119"/>
      <c r="AX439" s="119"/>
    </row>
    <row r="440" spans="3:50" ht="25.5" customHeight="1" x14ac:dyDescent="0.55000000000000004">
      <c r="C440" s="182">
        <v>434</v>
      </c>
      <c r="D440" s="365"/>
      <c r="E440" s="366"/>
      <c r="F440" s="364"/>
      <c r="G440" s="371"/>
      <c r="H440" s="370"/>
      <c r="I440" s="114">
        <f t="shared" si="116"/>
        <v>0</v>
      </c>
      <c r="J440" s="114"/>
      <c r="K440" s="172" t="str">
        <f t="shared" si="117"/>
        <v/>
      </c>
      <c r="L440" s="173" t="str">
        <f t="shared" si="118"/>
        <v/>
      </c>
      <c r="M440" s="248" t="s">
        <v>53</v>
      </c>
      <c r="O440" s="174" t="str">
        <f t="shared" si="119"/>
        <v/>
      </c>
      <c r="P440" s="174" t="str">
        <f t="shared" si="126"/>
        <v/>
      </c>
      <c r="Q440" s="171" t="str">
        <f t="shared" si="127"/>
        <v/>
      </c>
      <c r="R440" s="248" t="s">
        <v>53</v>
      </c>
      <c r="U440" s="134" t="str">
        <f t="shared" si="128"/>
        <v/>
      </c>
      <c r="V440" s="248" t="s">
        <v>53</v>
      </c>
      <c r="W440" s="29"/>
      <c r="X440" s="29"/>
      <c r="Y440" s="29"/>
      <c r="Z440" s="29"/>
      <c r="AA440" s="129">
        <f t="shared" si="120"/>
        <v>0</v>
      </c>
      <c r="AB440" s="129">
        <f t="shared" si="121"/>
        <v>0</v>
      </c>
      <c r="AC440" s="129">
        <f t="shared" si="122"/>
        <v>0</v>
      </c>
      <c r="AD440" s="129">
        <f t="shared" si="123"/>
        <v>0</v>
      </c>
      <c r="AE440" s="189"/>
      <c r="AF440" s="189"/>
      <c r="AG440" s="135">
        <f t="shared" si="129"/>
        <v>0</v>
      </c>
      <c r="AH440" s="129"/>
      <c r="AI440" s="135">
        <f t="shared" si="130"/>
        <v>0</v>
      </c>
      <c r="AJ440" s="130">
        <f t="shared" si="124"/>
        <v>0</v>
      </c>
      <c r="AK440" s="130" t="str">
        <f t="shared" si="125"/>
        <v/>
      </c>
      <c r="AL440" s="130" t="str">
        <f t="shared" si="131"/>
        <v/>
      </c>
      <c r="AM440" s="119"/>
      <c r="AN440" s="119"/>
      <c r="AO440" s="94" t="str">
        <f t="shared" si="134"/>
        <v/>
      </c>
      <c r="AP440" s="132"/>
      <c r="AQ440" s="133" t="str">
        <f t="shared" si="133"/>
        <v/>
      </c>
      <c r="AR440" s="249"/>
      <c r="AT440" s="248" t="s">
        <v>54</v>
      </c>
      <c r="AU440" s="136" t="str">
        <f t="shared" si="132"/>
        <v/>
      </c>
      <c r="AV440" s="119"/>
      <c r="AW440" s="119"/>
      <c r="AX440" s="119"/>
    </row>
    <row r="441" spans="3:50" ht="25.5" customHeight="1" x14ac:dyDescent="0.55000000000000004">
      <c r="C441" s="182">
        <v>435</v>
      </c>
      <c r="D441" s="365"/>
      <c r="E441" s="366"/>
      <c r="F441" s="364"/>
      <c r="G441" s="371"/>
      <c r="H441" s="370"/>
      <c r="I441" s="114">
        <f t="shared" si="116"/>
        <v>0</v>
      </c>
      <c r="J441" s="114"/>
      <c r="K441" s="172" t="str">
        <f t="shared" si="117"/>
        <v/>
      </c>
      <c r="L441" s="173" t="str">
        <f t="shared" si="118"/>
        <v/>
      </c>
      <c r="M441" s="248" t="s">
        <v>53</v>
      </c>
      <c r="O441" s="174" t="str">
        <f t="shared" si="119"/>
        <v/>
      </c>
      <c r="P441" s="174" t="str">
        <f t="shared" si="126"/>
        <v/>
      </c>
      <c r="Q441" s="171" t="str">
        <f t="shared" si="127"/>
        <v/>
      </c>
      <c r="R441" s="248" t="s">
        <v>53</v>
      </c>
      <c r="U441" s="134" t="str">
        <f t="shared" si="128"/>
        <v/>
      </c>
      <c r="V441" s="248" t="s">
        <v>53</v>
      </c>
      <c r="W441" s="29"/>
      <c r="X441" s="29"/>
      <c r="Y441" s="29"/>
      <c r="Z441" s="29"/>
      <c r="AA441" s="129">
        <f t="shared" si="120"/>
        <v>0</v>
      </c>
      <c r="AB441" s="129">
        <f t="shared" si="121"/>
        <v>0</v>
      </c>
      <c r="AC441" s="129">
        <f t="shared" si="122"/>
        <v>0</v>
      </c>
      <c r="AD441" s="129">
        <f t="shared" si="123"/>
        <v>0</v>
      </c>
      <c r="AE441" s="189"/>
      <c r="AF441" s="189"/>
      <c r="AG441" s="135">
        <f t="shared" si="129"/>
        <v>0</v>
      </c>
      <c r="AH441" s="129"/>
      <c r="AI441" s="135">
        <f t="shared" si="130"/>
        <v>0</v>
      </c>
      <c r="AJ441" s="130">
        <f t="shared" si="124"/>
        <v>0</v>
      </c>
      <c r="AK441" s="130" t="str">
        <f t="shared" si="125"/>
        <v/>
      </c>
      <c r="AL441" s="130" t="str">
        <f t="shared" si="131"/>
        <v/>
      </c>
      <c r="AM441" s="119"/>
      <c r="AN441" s="119"/>
      <c r="AO441" s="94" t="str">
        <f t="shared" si="134"/>
        <v/>
      </c>
      <c r="AP441" s="132"/>
      <c r="AQ441" s="133" t="str">
        <f t="shared" si="133"/>
        <v/>
      </c>
      <c r="AR441" s="249"/>
      <c r="AT441" s="248" t="s">
        <v>54</v>
      </c>
      <c r="AU441" s="136" t="str">
        <f t="shared" si="132"/>
        <v/>
      </c>
      <c r="AV441" s="119"/>
      <c r="AW441" s="119"/>
      <c r="AX441" s="119"/>
    </row>
    <row r="442" spans="3:50" ht="25.5" customHeight="1" x14ac:dyDescent="0.55000000000000004">
      <c r="C442" s="182">
        <v>436</v>
      </c>
      <c r="D442" s="365"/>
      <c r="E442" s="366"/>
      <c r="F442" s="364"/>
      <c r="G442" s="371"/>
      <c r="H442" s="370"/>
      <c r="I442" s="114">
        <f t="shared" si="116"/>
        <v>0</v>
      </c>
      <c r="J442" s="114"/>
      <c r="K442" s="172" t="str">
        <f t="shared" si="117"/>
        <v/>
      </c>
      <c r="L442" s="173" t="str">
        <f t="shared" si="118"/>
        <v/>
      </c>
      <c r="M442" s="248" t="s">
        <v>53</v>
      </c>
      <c r="O442" s="174" t="str">
        <f t="shared" si="119"/>
        <v/>
      </c>
      <c r="P442" s="174" t="str">
        <f t="shared" si="126"/>
        <v/>
      </c>
      <c r="Q442" s="171" t="str">
        <f t="shared" si="127"/>
        <v/>
      </c>
      <c r="R442" s="248" t="s">
        <v>53</v>
      </c>
      <c r="U442" s="134" t="str">
        <f t="shared" si="128"/>
        <v/>
      </c>
      <c r="V442" s="248" t="s">
        <v>53</v>
      </c>
      <c r="W442" s="29"/>
      <c r="X442" s="29"/>
      <c r="Y442" s="29"/>
      <c r="Z442" s="29"/>
      <c r="AA442" s="129">
        <f t="shared" si="120"/>
        <v>0</v>
      </c>
      <c r="AB442" s="129">
        <f t="shared" si="121"/>
        <v>0</v>
      </c>
      <c r="AC442" s="129">
        <f t="shared" si="122"/>
        <v>0</v>
      </c>
      <c r="AD442" s="129">
        <f t="shared" si="123"/>
        <v>0</v>
      </c>
      <c r="AE442" s="189"/>
      <c r="AF442" s="189"/>
      <c r="AG442" s="135">
        <f t="shared" si="129"/>
        <v>0</v>
      </c>
      <c r="AH442" s="129"/>
      <c r="AI442" s="135">
        <f t="shared" si="130"/>
        <v>0</v>
      </c>
      <c r="AJ442" s="130">
        <f t="shared" si="124"/>
        <v>0</v>
      </c>
      <c r="AK442" s="130" t="str">
        <f t="shared" si="125"/>
        <v/>
      </c>
      <c r="AL442" s="130" t="str">
        <f t="shared" si="131"/>
        <v/>
      </c>
      <c r="AM442" s="119"/>
      <c r="AN442" s="119"/>
      <c r="AO442" s="94" t="str">
        <f t="shared" si="134"/>
        <v/>
      </c>
      <c r="AP442" s="132"/>
      <c r="AQ442" s="133" t="str">
        <f t="shared" si="133"/>
        <v/>
      </c>
      <c r="AR442" s="249"/>
      <c r="AT442" s="248" t="s">
        <v>54</v>
      </c>
      <c r="AU442" s="136" t="str">
        <f t="shared" si="132"/>
        <v/>
      </c>
      <c r="AV442" s="119"/>
      <c r="AW442" s="119"/>
      <c r="AX442" s="119"/>
    </row>
    <row r="443" spans="3:50" ht="25.5" customHeight="1" x14ac:dyDescent="0.55000000000000004">
      <c r="C443" s="182">
        <v>437</v>
      </c>
      <c r="D443" s="365"/>
      <c r="E443" s="366"/>
      <c r="F443" s="364"/>
      <c r="G443" s="371"/>
      <c r="H443" s="370"/>
      <c r="I443" s="114">
        <f t="shared" si="116"/>
        <v>0</v>
      </c>
      <c r="J443" s="114"/>
      <c r="K443" s="172" t="str">
        <f t="shared" si="117"/>
        <v/>
      </c>
      <c r="L443" s="173" t="str">
        <f t="shared" si="118"/>
        <v/>
      </c>
      <c r="M443" s="248" t="s">
        <v>53</v>
      </c>
      <c r="O443" s="174" t="str">
        <f t="shared" si="119"/>
        <v/>
      </c>
      <c r="P443" s="174" t="str">
        <f t="shared" si="126"/>
        <v/>
      </c>
      <c r="Q443" s="171" t="str">
        <f t="shared" si="127"/>
        <v/>
      </c>
      <c r="R443" s="248" t="s">
        <v>53</v>
      </c>
      <c r="U443" s="134" t="str">
        <f t="shared" si="128"/>
        <v/>
      </c>
      <c r="V443" s="248" t="s">
        <v>53</v>
      </c>
      <c r="W443" s="29"/>
      <c r="X443" s="29"/>
      <c r="Y443" s="29"/>
      <c r="Z443" s="29"/>
      <c r="AA443" s="129">
        <f t="shared" si="120"/>
        <v>0</v>
      </c>
      <c r="AB443" s="129">
        <f t="shared" si="121"/>
        <v>0</v>
      </c>
      <c r="AC443" s="129">
        <f t="shared" si="122"/>
        <v>0</v>
      </c>
      <c r="AD443" s="129">
        <f t="shared" si="123"/>
        <v>0</v>
      </c>
      <c r="AE443" s="189"/>
      <c r="AF443" s="189"/>
      <c r="AG443" s="135">
        <f t="shared" si="129"/>
        <v>0</v>
      </c>
      <c r="AH443" s="129"/>
      <c r="AI443" s="135">
        <f t="shared" si="130"/>
        <v>0</v>
      </c>
      <c r="AJ443" s="130">
        <f t="shared" si="124"/>
        <v>0</v>
      </c>
      <c r="AK443" s="130" t="str">
        <f t="shared" si="125"/>
        <v/>
      </c>
      <c r="AL443" s="130" t="str">
        <f t="shared" si="131"/>
        <v/>
      </c>
      <c r="AM443" s="119"/>
      <c r="AN443" s="119"/>
      <c r="AO443" s="94" t="str">
        <f t="shared" si="134"/>
        <v/>
      </c>
      <c r="AP443" s="132"/>
      <c r="AQ443" s="133" t="str">
        <f t="shared" si="133"/>
        <v/>
      </c>
      <c r="AR443" s="249"/>
      <c r="AT443" s="248" t="s">
        <v>54</v>
      </c>
      <c r="AU443" s="136" t="str">
        <f t="shared" si="132"/>
        <v/>
      </c>
      <c r="AV443" s="119"/>
      <c r="AW443" s="119"/>
      <c r="AX443" s="119"/>
    </row>
    <row r="444" spans="3:50" ht="25.5" customHeight="1" x14ac:dyDescent="0.55000000000000004">
      <c r="C444" s="182">
        <v>438</v>
      </c>
      <c r="D444" s="365"/>
      <c r="E444" s="366"/>
      <c r="F444" s="364"/>
      <c r="G444" s="371"/>
      <c r="H444" s="370"/>
      <c r="I444" s="114">
        <f t="shared" si="116"/>
        <v>0</v>
      </c>
      <c r="J444" s="114"/>
      <c r="K444" s="172" t="str">
        <f t="shared" si="117"/>
        <v/>
      </c>
      <c r="L444" s="173" t="str">
        <f t="shared" si="118"/>
        <v/>
      </c>
      <c r="M444" s="248" t="s">
        <v>53</v>
      </c>
      <c r="O444" s="174" t="str">
        <f t="shared" si="119"/>
        <v/>
      </c>
      <c r="P444" s="174" t="str">
        <f t="shared" si="126"/>
        <v/>
      </c>
      <c r="Q444" s="171" t="str">
        <f t="shared" si="127"/>
        <v/>
      </c>
      <c r="R444" s="248" t="s">
        <v>53</v>
      </c>
      <c r="U444" s="134" t="str">
        <f t="shared" si="128"/>
        <v/>
      </c>
      <c r="V444" s="248" t="s">
        <v>53</v>
      </c>
      <c r="W444" s="29"/>
      <c r="X444" s="29"/>
      <c r="Y444" s="29"/>
      <c r="Z444" s="29"/>
      <c r="AA444" s="129">
        <f t="shared" si="120"/>
        <v>0</v>
      </c>
      <c r="AB444" s="129">
        <f t="shared" si="121"/>
        <v>0</v>
      </c>
      <c r="AC444" s="129">
        <f t="shared" si="122"/>
        <v>0</v>
      </c>
      <c r="AD444" s="129">
        <f t="shared" si="123"/>
        <v>0</v>
      </c>
      <c r="AE444" s="189"/>
      <c r="AF444" s="189"/>
      <c r="AG444" s="135">
        <f t="shared" si="129"/>
        <v>0</v>
      </c>
      <c r="AH444" s="129"/>
      <c r="AI444" s="135">
        <f t="shared" si="130"/>
        <v>0</v>
      </c>
      <c r="AJ444" s="130">
        <f t="shared" si="124"/>
        <v>0</v>
      </c>
      <c r="AK444" s="130" t="str">
        <f t="shared" si="125"/>
        <v/>
      </c>
      <c r="AL444" s="130" t="str">
        <f t="shared" si="131"/>
        <v/>
      </c>
      <c r="AM444" s="119"/>
      <c r="AN444" s="119"/>
      <c r="AO444" s="94" t="str">
        <f t="shared" si="134"/>
        <v/>
      </c>
      <c r="AP444" s="132"/>
      <c r="AQ444" s="133" t="str">
        <f t="shared" si="133"/>
        <v/>
      </c>
      <c r="AR444" s="249"/>
      <c r="AT444" s="248" t="s">
        <v>54</v>
      </c>
      <c r="AU444" s="136" t="str">
        <f t="shared" si="132"/>
        <v/>
      </c>
      <c r="AV444" s="119"/>
      <c r="AW444" s="119"/>
      <c r="AX444" s="119"/>
    </row>
    <row r="445" spans="3:50" ht="25.5" customHeight="1" x14ac:dyDescent="0.55000000000000004">
      <c r="C445" s="182">
        <v>439</v>
      </c>
      <c r="D445" s="365"/>
      <c r="E445" s="366"/>
      <c r="F445" s="364"/>
      <c r="G445" s="371"/>
      <c r="H445" s="370"/>
      <c r="I445" s="114">
        <f t="shared" si="116"/>
        <v>0</v>
      </c>
      <c r="J445" s="114"/>
      <c r="K445" s="172" t="str">
        <f t="shared" si="117"/>
        <v/>
      </c>
      <c r="L445" s="173" t="str">
        <f t="shared" si="118"/>
        <v/>
      </c>
      <c r="M445" s="248" t="s">
        <v>53</v>
      </c>
      <c r="O445" s="174" t="str">
        <f t="shared" si="119"/>
        <v/>
      </c>
      <c r="P445" s="174" t="str">
        <f t="shared" si="126"/>
        <v/>
      </c>
      <c r="Q445" s="171" t="str">
        <f t="shared" si="127"/>
        <v/>
      </c>
      <c r="R445" s="248" t="s">
        <v>53</v>
      </c>
      <c r="U445" s="134" t="str">
        <f t="shared" si="128"/>
        <v/>
      </c>
      <c r="V445" s="248" t="s">
        <v>53</v>
      </c>
      <c r="W445" s="29"/>
      <c r="X445" s="29"/>
      <c r="Y445" s="29"/>
      <c r="Z445" s="29"/>
      <c r="AA445" s="129">
        <f t="shared" si="120"/>
        <v>0</v>
      </c>
      <c r="AB445" s="129">
        <f t="shared" si="121"/>
        <v>0</v>
      </c>
      <c r="AC445" s="129">
        <f t="shared" si="122"/>
        <v>0</v>
      </c>
      <c r="AD445" s="129">
        <f t="shared" si="123"/>
        <v>0</v>
      </c>
      <c r="AE445" s="189"/>
      <c r="AF445" s="189"/>
      <c r="AG445" s="135">
        <f t="shared" si="129"/>
        <v>0</v>
      </c>
      <c r="AH445" s="129"/>
      <c r="AI445" s="135">
        <f t="shared" si="130"/>
        <v>0</v>
      </c>
      <c r="AJ445" s="130">
        <f t="shared" si="124"/>
        <v>0</v>
      </c>
      <c r="AK445" s="130" t="str">
        <f t="shared" si="125"/>
        <v/>
      </c>
      <c r="AL445" s="130" t="str">
        <f t="shared" si="131"/>
        <v/>
      </c>
      <c r="AM445" s="119"/>
      <c r="AN445" s="119"/>
      <c r="AO445" s="94" t="str">
        <f t="shared" si="134"/>
        <v/>
      </c>
      <c r="AP445" s="132"/>
      <c r="AQ445" s="133" t="str">
        <f t="shared" si="133"/>
        <v/>
      </c>
      <c r="AR445" s="249"/>
      <c r="AT445" s="248" t="s">
        <v>54</v>
      </c>
      <c r="AU445" s="136" t="str">
        <f t="shared" si="132"/>
        <v/>
      </c>
      <c r="AV445" s="119"/>
      <c r="AW445" s="119"/>
      <c r="AX445" s="119"/>
    </row>
    <row r="446" spans="3:50" ht="25.5" customHeight="1" x14ac:dyDescent="0.55000000000000004">
      <c r="C446" s="182">
        <v>440</v>
      </c>
      <c r="D446" s="365"/>
      <c r="E446" s="366"/>
      <c r="F446" s="364"/>
      <c r="G446" s="371"/>
      <c r="H446" s="370"/>
      <c r="I446" s="114">
        <f t="shared" si="116"/>
        <v>0</v>
      </c>
      <c r="J446" s="114"/>
      <c r="K446" s="172" t="str">
        <f t="shared" si="117"/>
        <v/>
      </c>
      <c r="L446" s="173" t="str">
        <f t="shared" si="118"/>
        <v/>
      </c>
      <c r="M446" s="248" t="s">
        <v>53</v>
      </c>
      <c r="O446" s="174" t="str">
        <f t="shared" si="119"/>
        <v/>
      </c>
      <c r="P446" s="174" t="str">
        <f t="shared" si="126"/>
        <v/>
      </c>
      <c r="Q446" s="171" t="str">
        <f t="shared" si="127"/>
        <v/>
      </c>
      <c r="R446" s="248" t="s">
        <v>53</v>
      </c>
      <c r="U446" s="134" t="str">
        <f t="shared" si="128"/>
        <v/>
      </c>
      <c r="V446" s="248" t="s">
        <v>53</v>
      </c>
      <c r="W446" s="29"/>
      <c r="X446" s="29"/>
      <c r="Y446" s="29"/>
      <c r="Z446" s="29"/>
      <c r="AA446" s="129">
        <f t="shared" si="120"/>
        <v>0</v>
      </c>
      <c r="AB446" s="129">
        <f t="shared" si="121"/>
        <v>0</v>
      </c>
      <c r="AC446" s="129">
        <f t="shared" si="122"/>
        <v>0</v>
      </c>
      <c r="AD446" s="129">
        <f t="shared" si="123"/>
        <v>0</v>
      </c>
      <c r="AE446" s="189"/>
      <c r="AF446" s="189"/>
      <c r="AG446" s="135">
        <f t="shared" si="129"/>
        <v>0</v>
      </c>
      <c r="AH446" s="129"/>
      <c r="AI446" s="135">
        <f t="shared" si="130"/>
        <v>0</v>
      </c>
      <c r="AJ446" s="130">
        <f t="shared" si="124"/>
        <v>0</v>
      </c>
      <c r="AK446" s="130" t="str">
        <f t="shared" si="125"/>
        <v/>
      </c>
      <c r="AL446" s="130" t="str">
        <f t="shared" si="131"/>
        <v/>
      </c>
      <c r="AM446" s="119"/>
      <c r="AN446" s="119"/>
      <c r="AO446" s="94" t="str">
        <f t="shared" si="134"/>
        <v/>
      </c>
      <c r="AP446" s="132"/>
      <c r="AQ446" s="133" t="str">
        <f t="shared" si="133"/>
        <v/>
      </c>
      <c r="AR446" s="249"/>
      <c r="AT446" s="248" t="s">
        <v>54</v>
      </c>
      <c r="AU446" s="136" t="str">
        <f t="shared" si="132"/>
        <v/>
      </c>
      <c r="AV446" s="119"/>
      <c r="AW446" s="119"/>
      <c r="AX446" s="119"/>
    </row>
    <row r="447" spans="3:50" ht="25.5" customHeight="1" x14ac:dyDescent="0.55000000000000004">
      <c r="C447" s="182">
        <v>441</v>
      </c>
      <c r="D447" s="365"/>
      <c r="E447" s="366"/>
      <c r="F447" s="364"/>
      <c r="G447" s="371"/>
      <c r="H447" s="370"/>
      <c r="I447" s="114">
        <f t="shared" si="116"/>
        <v>0</v>
      </c>
      <c r="J447" s="114"/>
      <c r="K447" s="172" t="str">
        <f t="shared" si="117"/>
        <v/>
      </c>
      <c r="L447" s="173" t="str">
        <f t="shared" si="118"/>
        <v/>
      </c>
      <c r="M447" s="248" t="s">
        <v>53</v>
      </c>
      <c r="O447" s="174" t="str">
        <f t="shared" si="119"/>
        <v/>
      </c>
      <c r="P447" s="174" t="str">
        <f t="shared" si="126"/>
        <v/>
      </c>
      <c r="Q447" s="171" t="str">
        <f t="shared" si="127"/>
        <v/>
      </c>
      <c r="R447" s="248" t="s">
        <v>53</v>
      </c>
      <c r="U447" s="134" t="str">
        <f t="shared" si="128"/>
        <v/>
      </c>
      <c r="V447" s="248" t="s">
        <v>53</v>
      </c>
      <c r="W447" s="29"/>
      <c r="X447" s="29"/>
      <c r="Y447" s="29"/>
      <c r="Z447" s="29"/>
      <c r="AA447" s="129">
        <f t="shared" si="120"/>
        <v>0</v>
      </c>
      <c r="AB447" s="129">
        <f t="shared" si="121"/>
        <v>0</v>
      </c>
      <c r="AC447" s="129">
        <f t="shared" si="122"/>
        <v>0</v>
      </c>
      <c r="AD447" s="129">
        <f t="shared" si="123"/>
        <v>0</v>
      </c>
      <c r="AE447" s="189"/>
      <c r="AF447" s="189"/>
      <c r="AG447" s="135">
        <f t="shared" si="129"/>
        <v>0</v>
      </c>
      <c r="AH447" s="129"/>
      <c r="AI447" s="135">
        <f t="shared" si="130"/>
        <v>0</v>
      </c>
      <c r="AJ447" s="130">
        <f t="shared" si="124"/>
        <v>0</v>
      </c>
      <c r="AK447" s="130" t="str">
        <f t="shared" si="125"/>
        <v/>
      </c>
      <c r="AL447" s="130" t="str">
        <f t="shared" si="131"/>
        <v/>
      </c>
      <c r="AM447" s="119"/>
      <c r="AN447" s="119"/>
      <c r="AO447" s="94" t="str">
        <f t="shared" si="134"/>
        <v/>
      </c>
      <c r="AP447" s="132"/>
      <c r="AQ447" s="133" t="str">
        <f t="shared" si="133"/>
        <v/>
      </c>
      <c r="AR447" s="249"/>
      <c r="AT447" s="248" t="s">
        <v>54</v>
      </c>
      <c r="AU447" s="136" t="str">
        <f t="shared" si="132"/>
        <v/>
      </c>
      <c r="AV447" s="119"/>
      <c r="AW447" s="119"/>
      <c r="AX447" s="119"/>
    </row>
    <row r="448" spans="3:50" ht="25.5" customHeight="1" x14ac:dyDescent="0.55000000000000004">
      <c r="C448" s="182">
        <v>442</v>
      </c>
      <c r="D448" s="365"/>
      <c r="E448" s="366"/>
      <c r="F448" s="364"/>
      <c r="G448" s="371"/>
      <c r="H448" s="370"/>
      <c r="I448" s="114">
        <f t="shared" si="116"/>
        <v>0</v>
      </c>
      <c r="J448" s="114"/>
      <c r="K448" s="172" t="str">
        <f t="shared" si="117"/>
        <v/>
      </c>
      <c r="L448" s="173" t="str">
        <f t="shared" si="118"/>
        <v/>
      </c>
      <c r="M448" s="248" t="s">
        <v>53</v>
      </c>
      <c r="O448" s="174" t="str">
        <f t="shared" si="119"/>
        <v/>
      </c>
      <c r="P448" s="174" t="str">
        <f t="shared" si="126"/>
        <v/>
      </c>
      <c r="Q448" s="171" t="str">
        <f t="shared" si="127"/>
        <v/>
      </c>
      <c r="R448" s="248" t="s">
        <v>53</v>
      </c>
      <c r="U448" s="134" t="str">
        <f t="shared" si="128"/>
        <v/>
      </c>
      <c r="V448" s="248" t="s">
        <v>53</v>
      </c>
      <c r="W448" s="29"/>
      <c r="X448" s="29"/>
      <c r="Y448" s="29"/>
      <c r="Z448" s="29"/>
      <c r="AA448" s="129">
        <f t="shared" si="120"/>
        <v>0</v>
      </c>
      <c r="AB448" s="129">
        <f t="shared" si="121"/>
        <v>0</v>
      </c>
      <c r="AC448" s="129">
        <f t="shared" si="122"/>
        <v>0</v>
      </c>
      <c r="AD448" s="129">
        <f t="shared" si="123"/>
        <v>0</v>
      </c>
      <c r="AE448" s="189"/>
      <c r="AF448" s="189"/>
      <c r="AG448" s="135">
        <f t="shared" si="129"/>
        <v>0</v>
      </c>
      <c r="AH448" s="129"/>
      <c r="AI448" s="135">
        <f t="shared" si="130"/>
        <v>0</v>
      </c>
      <c r="AJ448" s="130">
        <f t="shared" si="124"/>
        <v>0</v>
      </c>
      <c r="AK448" s="130" t="str">
        <f t="shared" si="125"/>
        <v/>
      </c>
      <c r="AL448" s="130" t="str">
        <f t="shared" si="131"/>
        <v/>
      </c>
      <c r="AM448" s="119"/>
      <c r="AN448" s="119"/>
      <c r="AO448" s="94" t="str">
        <f t="shared" si="134"/>
        <v/>
      </c>
      <c r="AP448" s="132"/>
      <c r="AQ448" s="133" t="str">
        <f t="shared" si="133"/>
        <v/>
      </c>
      <c r="AR448" s="249"/>
      <c r="AT448" s="248" t="s">
        <v>54</v>
      </c>
      <c r="AU448" s="136" t="str">
        <f t="shared" si="132"/>
        <v/>
      </c>
      <c r="AV448" s="119"/>
      <c r="AW448" s="119"/>
      <c r="AX448" s="119"/>
    </row>
    <row r="449" spans="3:50" ht="25.5" customHeight="1" x14ac:dyDescent="0.55000000000000004">
      <c r="C449" s="182">
        <v>443</v>
      </c>
      <c r="D449" s="365"/>
      <c r="E449" s="366"/>
      <c r="F449" s="364"/>
      <c r="G449" s="371"/>
      <c r="H449" s="370"/>
      <c r="I449" s="114">
        <f t="shared" si="116"/>
        <v>0</v>
      </c>
      <c r="J449" s="114"/>
      <c r="K449" s="172" t="str">
        <f t="shared" si="117"/>
        <v/>
      </c>
      <c r="L449" s="173" t="str">
        <f t="shared" si="118"/>
        <v/>
      </c>
      <c r="M449" s="248" t="s">
        <v>53</v>
      </c>
      <c r="O449" s="174" t="str">
        <f t="shared" si="119"/>
        <v/>
      </c>
      <c r="P449" s="174" t="str">
        <f t="shared" si="126"/>
        <v/>
      </c>
      <c r="Q449" s="171" t="str">
        <f t="shared" si="127"/>
        <v/>
      </c>
      <c r="R449" s="248" t="s">
        <v>53</v>
      </c>
      <c r="U449" s="134" t="str">
        <f t="shared" si="128"/>
        <v/>
      </c>
      <c r="V449" s="248" t="s">
        <v>53</v>
      </c>
      <c r="W449" s="29"/>
      <c r="X449" s="29"/>
      <c r="Y449" s="29"/>
      <c r="Z449" s="29"/>
      <c r="AA449" s="129">
        <f t="shared" si="120"/>
        <v>0</v>
      </c>
      <c r="AB449" s="129">
        <f t="shared" si="121"/>
        <v>0</v>
      </c>
      <c r="AC449" s="129">
        <f t="shared" si="122"/>
        <v>0</v>
      </c>
      <c r="AD449" s="129">
        <f t="shared" si="123"/>
        <v>0</v>
      </c>
      <c r="AE449" s="189"/>
      <c r="AF449" s="189"/>
      <c r="AG449" s="135">
        <f t="shared" si="129"/>
        <v>0</v>
      </c>
      <c r="AH449" s="129"/>
      <c r="AI449" s="135">
        <f t="shared" si="130"/>
        <v>0</v>
      </c>
      <c r="AJ449" s="130">
        <f t="shared" si="124"/>
        <v>0</v>
      </c>
      <c r="AK449" s="130" t="str">
        <f t="shared" si="125"/>
        <v/>
      </c>
      <c r="AL449" s="130" t="str">
        <f t="shared" si="131"/>
        <v/>
      </c>
      <c r="AM449" s="119"/>
      <c r="AN449" s="119"/>
      <c r="AO449" s="94" t="str">
        <f t="shared" si="134"/>
        <v/>
      </c>
      <c r="AP449" s="132"/>
      <c r="AQ449" s="133" t="str">
        <f t="shared" si="133"/>
        <v/>
      </c>
      <c r="AR449" s="249"/>
      <c r="AT449" s="248" t="s">
        <v>54</v>
      </c>
      <c r="AU449" s="136" t="str">
        <f t="shared" si="132"/>
        <v/>
      </c>
      <c r="AV449" s="119"/>
      <c r="AW449" s="119"/>
      <c r="AX449" s="119"/>
    </row>
    <row r="450" spans="3:50" ht="25.5" customHeight="1" x14ac:dyDescent="0.55000000000000004">
      <c r="C450" s="182">
        <v>444</v>
      </c>
      <c r="D450" s="365"/>
      <c r="E450" s="366"/>
      <c r="F450" s="364"/>
      <c r="G450" s="371"/>
      <c r="H450" s="370"/>
      <c r="I450" s="114">
        <f t="shared" si="116"/>
        <v>0</v>
      </c>
      <c r="J450" s="114"/>
      <c r="K450" s="172" t="str">
        <f t="shared" si="117"/>
        <v/>
      </c>
      <c r="L450" s="173" t="str">
        <f t="shared" si="118"/>
        <v/>
      </c>
      <c r="M450" s="248" t="s">
        <v>53</v>
      </c>
      <c r="O450" s="174" t="str">
        <f t="shared" si="119"/>
        <v/>
      </c>
      <c r="P450" s="174" t="str">
        <f t="shared" si="126"/>
        <v/>
      </c>
      <c r="Q450" s="171" t="str">
        <f t="shared" si="127"/>
        <v/>
      </c>
      <c r="R450" s="248" t="s">
        <v>53</v>
      </c>
      <c r="U450" s="134" t="str">
        <f t="shared" si="128"/>
        <v/>
      </c>
      <c r="V450" s="248" t="s">
        <v>53</v>
      </c>
      <c r="W450" s="29"/>
      <c r="X450" s="29"/>
      <c r="Y450" s="29"/>
      <c r="Z450" s="29"/>
      <c r="AA450" s="129">
        <f t="shared" si="120"/>
        <v>0</v>
      </c>
      <c r="AB450" s="129">
        <f t="shared" si="121"/>
        <v>0</v>
      </c>
      <c r="AC450" s="129">
        <f t="shared" si="122"/>
        <v>0</v>
      </c>
      <c r="AD450" s="129">
        <f t="shared" si="123"/>
        <v>0</v>
      </c>
      <c r="AE450" s="189"/>
      <c r="AF450" s="189"/>
      <c r="AG450" s="135">
        <f t="shared" si="129"/>
        <v>0</v>
      </c>
      <c r="AH450" s="129"/>
      <c r="AI450" s="135">
        <f t="shared" si="130"/>
        <v>0</v>
      </c>
      <c r="AJ450" s="130">
        <f t="shared" si="124"/>
        <v>0</v>
      </c>
      <c r="AK450" s="130" t="str">
        <f t="shared" si="125"/>
        <v/>
      </c>
      <c r="AL450" s="130" t="str">
        <f t="shared" si="131"/>
        <v/>
      </c>
      <c r="AM450" s="119"/>
      <c r="AN450" s="119"/>
      <c r="AO450" s="94" t="str">
        <f t="shared" si="134"/>
        <v/>
      </c>
      <c r="AP450" s="132"/>
      <c r="AQ450" s="133" t="str">
        <f t="shared" si="133"/>
        <v/>
      </c>
      <c r="AR450" s="249"/>
      <c r="AT450" s="248" t="s">
        <v>54</v>
      </c>
      <c r="AU450" s="136" t="str">
        <f t="shared" si="132"/>
        <v/>
      </c>
      <c r="AV450" s="119"/>
      <c r="AW450" s="119"/>
      <c r="AX450" s="119"/>
    </row>
    <row r="451" spans="3:50" ht="25.5" customHeight="1" x14ac:dyDescent="0.55000000000000004">
      <c r="C451" s="182">
        <v>445</v>
      </c>
      <c r="D451" s="365"/>
      <c r="E451" s="366"/>
      <c r="F451" s="364"/>
      <c r="G451" s="371"/>
      <c r="H451" s="370"/>
      <c r="I451" s="114">
        <f t="shared" si="116"/>
        <v>0</v>
      </c>
      <c r="J451" s="114"/>
      <c r="K451" s="172" t="str">
        <f t="shared" si="117"/>
        <v/>
      </c>
      <c r="L451" s="173" t="str">
        <f t="shared" si="118"/>
        <v/>
      </c>
      <c r="M451" s="248" t="s">
        <v>53</v>
      </c>
      <c r="O451" s="174" t="str">
        <f t="shared" si="119"/>
        <v/>
      </c>
      <c r="P451" s="174" t="str">
        <f t="shared" si="126"/>
        <v/>
      </c>
      <c r="Q451" s="171" t="str">
        <f t="shared" si="127"/>
        <v/>
      </c>
      <c r="R451" s="248" t="s">
        <v>53</v>
      </c>
      <c r="U451" s="134" t="str">
        <f t="shared" si="128"/>
        <v/>
      </c>
      <c r="V451" s="248" t="s">
        <v>53</v>
      </c>
      <c r="W451" s="29"/>
      <c r="X451" s="29"/>
      <c r="Y451" s="29"/>
      <c r="Z451" s="29"/>
      <c r="AA451" s="129">
        <f t="shared" si="120"/>
        <v>0</v>
      </c>
      <c r="AB451" s="129">
        <f t="shared" si="121"/>
        <v>0</v>
      </c>
      <c r="AC451" s="129">
        <f t="shared" si="122"/>
        <v>0</v>
      </c>
      <c r="AD451" s="129">
        <f t="shared" si="123"/>
        <v>0</v>
      </c>
      <c r="AE451" s="189"/>
      <c r="AF451" s="189"/>
      <c r="AG451" s="135">
        <f t="shared" si="129"/>
        <v>0</v>
      </c>
      <c r="AH451" s="129"/>
      <c r="AI451" s="135">
        <f t="shared" si="130"/>
        <v>0</v>
      </c>
      <c r="AJ451" s="130">
        <f t="shared" si="124"/>
        <v>0</v>
      </c>
      <c r="AK451" s="130" t="str">
        <f t="shared" si="125"/>
        <v/>
      </c>
      <c r="AL451" s="130" t="str">
        <f t="shared" si="131"/>
        <v/>
      </c>
      <c r="AM451" s="119"/>
      <c r="AN451" s="119"/>
      <c r="AO451" s="94" t="str">
        <f t="shared" si="134"/>
        <v/>
      </c>
      <c r="AP451" s="132"/>
      <c r="AQ451" s="133" t="str">
        <f t="shared" si="133"/>
        <v/>
      </c>
      <c r="AR451" s="249"/>
      <c r="AT451" s="248" t="s">
        <v>54</v>
      </c>
      <c r="AU451" s="136" t="str">
        <f t="shared" si="132"/>
        <v/>
      </c>
      <c r="AV451" s="119"/>
      <c r="AW451" s="119"/>
      <c r="AX451" s="119"/>
    </row>
    <row r="452" spans="3:50" ht="25.5" customHeight="1" x14ac:dyDescent="0.55000000000000004">
      <c r="C452" s="182">
        <v>446</v>
      </c>
      <c r="D452" s="365"/>
      <c r="E452" s="366"/>
      <c r="F452" s="364"/>
      <c r="G452" s="371"/>
      <c r="H452" s="370"/>
      <c r="I452" s="114">
        <f t="shared" si="116"/>
        <v>0</v>
      </c>
      <c r="J452" s="114"/>
      <c r="K452" s="172" t="str">
        <f t="shared" si="117"/>
        <v/>
      </c>
      <c r="L452" s="173" t="str">
        <f t="shared" si="118"/>
        <v/>
      </c>
      <c r="M452" s="248" t="s">
        <v>53</v>
      </c>
      <c r="O452" s="174" t="str">
        <f t="shared" si="119"/>
        <v/>
      </c>
      <c r="P452" s="174" t="str">
        <f t="shared" si="126"/>
        <v/>
      </c>
      <c r="Q452" s="171" t="str">
        <f t="shared" si="127"/>
        <v/>
      </c>
      <c r="R452" s="248" t="s">
        <v>53</v>
      </c>
      <c r="U452" s="134" t="str">
        <f t="shared" si="128"/>
        <v/>
      </c>
      <c r="V452" s="248" t="s">
        <v>53</v>
      </c>
      <c r="W452" s="29"/>
      <c r="X452" s="29"/>
      <c r="Y452" s="29"/>
      <c r="Z452" s="29"/>
      <c r="AA452" s="129">
        <f t="shared" si="120"/>
        <v>0</v>
      </c>
      <c r="AB452" s="129">
        <f t="shared" si="121"/>
        <v>0</v>
      </c>
      <c r="AC452" s="129">
        <f t="shared" si="122"/>
        <v>0</v>
      </c>
      <c r="AD452" s="129">
        <f t="shared" si="123"/>
        <v>0</v>
      </c>
      <c r="AE452" s="189"/>
      <c r="AF452" s="189"/>
      <c r="AG452" s="135">
        <f t="shared" si="129"/>
        <v>0</v>
      </c>
      <c r="AH452" s="129"/>
      <c r="AI452" s="135">
        <f t="shared" si="130"/>
        <v>0</v>
      </c>
      <c r="AJ452" s="130">
        <f t="shared" si="124"/>
        <v>0</v>
      </c>
      <c r="AK452" s="130" t="str">
        <f t="shared" si="125"/>
        <v/>
      </c>
      <c r="AL452" s="130" t="str">
        <f t="shared" si="131"/>
        <v/>
      </c>
      <c r="AM452" s="119"/>
      <c r="AN452" s="119"/>
      <c r="AO452" s="94" t="str">
        <f t="shared" si="134"/>
        <v/>
      </c>
      <c r="AP452" s="132"/>
      <c r="AQ452" s="133" t="str">
        <f t="shared" si="133"/>
        <v/>
      </c>
      <c r="AR452" s="249"/>
      <c r="AT452" s="248" t="s">
        <v>54</v>
      </c>
      <c r="AU452" s="136" t="str">
        <f t="shared" si="132"/>
        <v/>
      </c>
      <c r="AV452" s="119"/>
      <c r="AW452" s="119"/>
      <c r="AX452" s="119"/>
    </row>
    <row r="453" spans="3:50" ht="25.5" customHeight="1" x14ac:dyDescent="0.55000000000000004">
      <c r="C453" s="182">
        <v>447</v>
      </c>
      <c r="D453" s="365"/>
      <c r="E453" s="366"/>
      <c r="F453" s="364"/>
      <c r="G453" s="371"/>
      <c r="H453" s="370"/>
      <c r="I453" s="114">
        <f t="shared" si="116"/>
        <v>0</v>
      </c>
      <c r="J453" s="114"/>
      <c r="K453" s="172" t="str">
        <f t="shared" si="117"/>
        <v/>
      </c>
      <c r="L453" s="173" t="str">
        <f t="shared" si="118"/>
        <v/>
      </c>
      <c r="M453" s="248" t="s">
        <v>53</v>
      </c>
      <c r="O453" s="174" t="str">
        <f t="shared" si="119"/>
        <v/>
      </c>
      <c r="P453" s="174" t="str">
        <f t="shared" si="126"/>
        <v/>
      </c>
      <c r="Q453" s="171" t="str">
        <f t="shared" si="127"/>
        <v/>
      </c>
      <c r="R453" s="248" t="s">
        <v>53</v>
      </c>
      <c r="U453" s="134" t="str">
        <f t="shared" si="128"/>
        <v/>
      </c>
      <c r="V453" s="248" t="s">
        <v>53</v>
      </c>
      <c r="W453" s="29"/>
      <c r="X453" s="29"/>
      <c r="Y453" s="29"/>
      <c r="Z453" s="29"/>
      <c r="AA453" s="129">
        <f t="shared" si="120"/>
        <v>0</v>
      </c>
      <c r="AB453" s="129">
        <f t="shared" si="121"/>
        <v>0</v>
      </c>
      <c r="AC453" s="129">
        <f t="shared" si="122"/>
        <v>0</v>
      </c>
      <c r="AD453" s="129">
        <f t="shared" si="123"/>
        <v>0</v>
      </c>
      <c r="AE453" s="189"/>
      <c r="AF453" s="189"/>
      <c r="AG453" s="135">
        <f t="shared" si="129"/>
        <v>0</v>
      </c>
      <c r="AH453" s="129"/>
      <c r="AI453" s="135">
        <f t="shared" si="130"/>
        <v>0</v>
      </c>
      <c r="AJ453" s="130">
        <f t="shared" si="124"/>
        <v>0</v>
      </c>
      <c r="AK453" s="130" t="str">
        <f t="shared" si="125"/>
        <v/>
      </c>
      <c r="AL453" s="130" t="str">
        <f t="shared" si="131"/>
        <v/>
      </c>
      <c r="AM453" s="119"/>
      <c r="AN453" s="119"/>
      <c r="AO453" s="94" t="str">
        <f t="shared" si="134"/>
        <v/>
      </c>
      <c r="AP453" s="132"/>
      <c r="AQ453" s="133" t="str">
        <f t="shared" si="133"/>
        <v/>
      </c>
      <c r="AR453" s="249"/>
      <c r="AT453" s="248" t="s">
        <v>54</v>
      </c>
      <c r="AU453" s="136" t="str">
        <f t="shared" si="132"/>
        <v/>
      </c>
      <c r="AV453" s="119"/>
      <c r="AW453" s="119"/>
      <c r="AX453" s="119"/>
    </row>
    <row r="454" spans="3:50" ht="25.5" customHeight="1" x14ac:dyDescent="0.55000000000000004">
      <c r="C454" s="182">
        <v>448</v>
      </c>
      <c r="D454" s="365"/>
      <c r="E454" s="366"/>
      <c r="F454" s="364"/>
      <c r="G454" s="371"/>
      <c r="H454" s="370"/>
      <c r="I454" s="114">
        <f t="shared" si="116"/>
        <v>0</v>
      </c>
      <c r="J454" s="114"/>
      <c r="K454" s="172" t="str">
        <f t="shared" si="117"/>
        <v/>
      </c>
      <c r="L454" s="173" t="str">
        <f t="shared" si="118"/>
        <v/>
      </c>
      <c r="M454" s="248" t="s">
        <v>53</v>
      </c>
      <c r="O454" s="174" t="str">
        <f t="shared" si="119"/>
        <v/>
      </c>
      <c r="P454" s="174" t="str">
        <f t="shared" si="126"/>
        <v/>
      </c>
      <c r="Q454" s="171" t="str">
        <f t="shared" si="127"/>
        <v/>
      </c>
      <c r="R454" s="248" t="s">
        <v>53</v>
      </c>
      <c r="U454" s="134" t="str">
        <f t="shared" si="128"/>
        <v/>
      </c>
      <c r="V454" s="248" t="s">
        <v>53</v>
      </c>
      <c r="W454" s="29"/>
      <c r="X454" s="29"/>
      <c r="Y454" s="29"/>
      <c r="Z454" s="29"/>
      <c r="AA454" s="129">
        <f t="shared" si="120"/>
        <v>0</v>
      </c>
      <c r="AB454" s="129">
        <f t="shared" si="121"/>
        <v>0</v>
      </c>
      <c r="AC454" s="129">
        <f t="shared" si="122"/>
        <v>0</v>
      </c>
      <c r="AD454" s="129">
        <f t="shared" si="123"/>
        <v>0</v>
      </c>
      <c r="AE454" s="189"/>
      <c r="AF454" s="189"/>
      <c r="AG454" s="135">
        <f t="shared" si="129"/>
        <v>0</v>
      </c>
      <c r="AH454" s="129"/>
      <c r="AI454" s="135">
        <f t="shared" si="130"/>
        <v>0</v>
      </c>
      <c r="AJ454" s="130">
        <f t="shared" si="124"/>
        <v>0</v>
      </c>
      <c r="AK454" s="130" t="str">
        <f t="shared" si="125"/>
        <v/>
      </c>
      <c r="AL454" s="130" t="str">
        <f t="shared" si="131"/>
        <v/>
      </c>
      <c r="AM454" s="119"/>
      <c r="AN454" s="119"/>
      <c r="AO454" s="94" t="str">
        <f t="shared" si="134"/>
        <v/>
      </c>
      <c r="AP454" s="132"/>
      <c r="AQ454" s="133" t="str">
        <f t="shared" si="133"/>
        <v/>
      </c>
      <c r="AR454" s="249"/>
      <c r="AT454" s="248" t="s">
        <v>54</v>
      </c>
      <c r="AU454" s="136" t="str">
        <f t="shared" si="132"/>
        <v/>
      </c>
      <c r="AV454" s="119"/>
      <c r="AW454" s="119"/>
      <c r="AX454" s="119"/>
    </row>
    <row r="455" spans="3:50" ht="25.5" customHeight="1" x14ac:dyDescent="0.55000000000000004">
      <c r="C455" s="182">
        <v>449</v>
      </c>
      <c r="D455" s="365"/>
      <c r="E455" s="366"/>
      <c r="F455" s="364"/>
      <c r="G455" s="371"/>
      <c r="H455" s="370"/>
      <c r="I455" s="114">
        <f t="shared" ref="I455:I506" si="135">VLOOKUP(F455,starfshlutfall_173,2,TRUE)</f>
        <v>0</v>
      </c>
      <c r="J455" s="114"/>
      <c r="K455" s="172" t="str">
        <f t="shared" ref="K455:K506" si="136">IFERROR(IF(L455-F455=0,"",L455-F455),"")</f>
        <v/>
      </c>
      <c r="L455" s="173" t="str">
        <f t="shared" ref="L455:L506" si="137">IF(F455="","",IF(I455&gt;=156,1,IF(M455="NEI",F455,VLOOKUP(I455,starfshlutfall_156,2,TRUE))))</f>
        <v/>
      </c>
      <c r="M455" s="248" t="s">
        <v>53</v>
      </c>
      <c r="O455" s="174" t="str">
        <f t="shared" ref="O455:O506" si="138">IFERROR(IF(L455+$BL$6&gt;1,1-L455,$BL$6*L455),"")</f>
        <v/>
      </c>
      <c r="P455" s="174" t="str">
        <f t="shared" si="126"/>
        <v/>
      </c>
      <c r="Q455" s="171" t="str">
        <f t="shared" si="127"/>
        <v/>
      </c>
      <c r="R455" s="248" t="s">
        <v>53</v>
      </c>
      <c r="U455" s="134" t="str">
        <f t="shared" si="128"/>
        <v/>
      </c>
      <c r="V455" s="248" t="s">
        <v>53</v>
      </c>
      <c r="W455" s="29"/>
      <c r="X455" s="29"/>
      <c r="Y455" s="29"/>
      <c r="Z455" s="29"/>
      <c r="AA455" s="129">
        <f t="shared" ref="AA455:AA506" si="139">IFERROR(IF(AND(U455&gt;0.01,V455="JÁ"),U455*156,0),0)</f>
        <v>0</v>
      </c>
      <c r="AB455" s="129">
        <f t="shared" ref="AB455:AB505" si="140">IF(U455&lt;0.01,0,IF(U455="",0,IF(V455="NEI",0,$AB$535/-$AB$528)))</f>
        <v>0</v>
      </c>
      <c r="AC455" s="129">
        <f t="shared" ref="AC455:AC506" si="141">IF(AB455&lt;AA455,AB455,AA455)</f>
        <v>0</v>
      </c>
      <c r="AD455" s="129">
        <f t="shared" ref="AD455:AD506" si="142">AA455-AC455</f>
        <v>0</v>
      </c>
      <c r="AE455" s="189"/>
      <c r="AF455" s="189"/>
      <c r="AG455" s="135">
        <f t="shared" si="129"/>
        <v>0</v>
      </c>
      <c r="AH455" s="129"/>
      <c r="AI455" s="135">
        <f t="shared" si="130"/>
        <v>0</v>
      </c>
      <c r="AJ455" s="130">
        <f t="shared" ref="AJ455:AJ506" si="143">AI455/156</f>
        <v>0</v>
      </c>
      <c r="AK455" s="130" t="str">
        <f t="shared" ref="AK455:AK506" si="144">IF(L455="","",AJ455+Q455)</f>
        <v/>
      </c>
      <c r="AL455" s="130" t="str">
        <f t="shared" si="131"/>
        <v/>
      </c>
      <c r="AM455" s="119"/>
      <c r="AN455" s="119"/>
      <c r="AO455" s="94" t="str">
        <f t="shared" si="134"/>
        <v/>
      </c>
      <c r="AP455" s="132"/>
      <c r="AQ455" s="133" t="str">
        <f t="shared" si="133"/>
        <v/>
      </c>
      <c r="AR455" s="249"/>
      <c r="AT455" s="248" t="s">
        <v>54</v>
      </c>
      <c r="AU455" s="136" t="str">
        <f t="shared" si="132"/>
        <v/>
      </c>
      <c r="AV455" s="119"/>
      <c r="AW455" s="119"/>
      <c r="AX455" s="119"/>
    </row>
    <row r="456" spans="3:50" ht="25.5" customHeight="1" x14ac:dyDescent="0.55000000000000004">
      <c r="C456" s="182">
        <v>450</v>
      </c>
      <c r="D456" s="365"/>
      <c r="E456" s="366"/>
      <c r="F456" s="364"/>
      <c r="G456" s="371"/>
      <c r="H456" s="370"/>
      <c r="I456" s="114">
        <f t="shared" si="135"/>
        <v>0</v>
      </c>
      <c r="J456" s="114"/>
      <c r="K456" s="172" t="str">
        <f t="shared" si="136"/>
        <v/>
      </c>
      <c r="L456" s="173" t="str">
        <f t="shared" si="137"/>
        <v/>
      </c>
      <c r="M456" s="248" t="s">
        <v>53</v>
      </c>
      <c r="O456" s="174" t="str">
        <f t="shared" si="138"/>
        <v/>
      </c>
      <c r="P456" s="174" t="str">
        <f t="shared" ref="P456:P506" si="145">IF(K456="","",K456+O456)</f>
        <v/>
      </c>
      <c r="Q456" s="171" t="str">
        <f t="shared" ref="Q456:Q506" si="146">IFERROR(IF(M456="NEI",L456,IF(AND(M456="JÁ",R456="NEI"),L456,O456+L456)),"")</f>
        <v/>
      </c>
      <c r="R456" s="248" t="s">
        <v>53</v>
      </c>
      <c r="U456" s="134" t="str">
        <f t="shared" ref="U456:U506" si="147">IFERROR(IF(OR(M456="NEI",R456="NEI",V456="NEI"),0,100%-Q456),"")</f>
        <v/>
      </c>
      <c r="V456" s="248" t="s">
        <v>53</v>
      </c>
      <c r="W456" s="29"/>
      <c r="X456" s="29"/>
      <c r="Y456" s="29"/>
      <c r="Z456" s="29"/>
      <c r="AA456" s="129">
        <f t="shared" si="139"/>
        <v>0</v>
      </c>
      <c r="AB456" s="129">
        <f t="shared" si="140"/>
        <v>0</v>
      </c>
      <c r="AC456" s="129">
        <f t="shared" si="141"/>
        <v>0</v>
      </c>
      <c r="AD456" s="129">
        <f t="shared" si="142"/>
        <v>0</v>
      </c>
      <c r="AE456" s="189"/>
      <c r="AF456" s="189"/>
      <c r="AG456" s="135">
        <f t="shared" ref="AG456:AG506" si="148">IF(AD456=0,0,IF(AD456&gt;$AC$513,$AC$513,AD456))</f>
        <v>0</v>
      </c>
      <c r="AH456" s="129"/>
      <c r="AI456" s="135">
        <f t="shared" ref="AI456:AI506" si="149">AC456+AG456</f>
        <v>0</v>
      </c>
      <c r="AJ456" s="130">
        <f t="shared" si="143"/>
        <v>0</v>
      </c>
      <c r="AK456" s="130" t="str">
        <f t="shared" si="144"/>
        <v/>
      </c>
      <c r="AL456" s="130" t="str">
        <f t="shared" ref="AL456:AL506" si="150">IF(AJ456=0,"",AJ456)</f>
        <v/>
      </c>
      <c r="AM456" s="119"/>
      <c r="AN456" s="119"/>
      <c r="AO456" s="94" t="str">
        <f t="shared" si="134"/>
        <v/>
      </c>
      <c r="AP456" s="132"/>
      <c r="AQ456" s="133" t="str">
        <f t="shared" si="133"/>
        <v/>
      </c>
      <c r="AR456" s="249"/>
      <c r="AT456" s="248" t="s">
        <v>54</v>
      </c>
      <c r="AU456" s="136" t="str">
        <f t="shared" ref="AU456:AU506" si="151">IF(AR456="",AQ456,AR456)</f>
        <v/>
      </c>
      <c r="AV456" s="119"/>
      <c r="AW456" s="119"/>
      <c r="AX456" s="119"/>
    </row>
    <row r="457" spans="3:50" ht="25.5" customHeight="1" x14ac:dyDescent="0.55000000000000004">
      <c r="C457" s="182">
        <v>451</v>
      </c>
      <c r="D457" s="365"/>
      <c r="E457" s="366"/>
      <c r="F457" s="364"/>
      <c r="G457" s="371"/>
      <c r="H457" s="370"/>
      <c r="I457" s="114">
        <f t="shared" si="135"/>
        <v>0</v>
      </c>
      <c r="J457" s="114"/>
      <c r="K457" s="172" t="str">
        <f t="shared" si="136"/>
        <v/>
      </c>
      <c r="L457" s="173" t="str">
        <f t="shared" si="137"/>
        <v/>
      </c>
      <c r="M457" s="248" t="s">
        <v>53</v>
      </c>
      <c r="O457" s="174" t="str">
        <f t="shared" si="138"/>
        <v/>
      </c>
      <c r="P457" s="174" t="str">
        <f t="shared" si="145"/>
        <v/>
      </c>
      <c r="Q457" s="171" t="str">
        <f t="shared" si="146"/>
        <v/>
      </c>
      <c r="R457" s="248" t="s">
        <v>53</v>
      </c>
      <c r="U457" s="134" t="str">
        <f t="shared" si="147"/>
        <v/>
      </c>
      <c r="V457" s="248" t="s">
        <v>53</v>
      </c>
      <c r="W457" s="29"/>
      <c r="X457" s="29"/>
      <c r="Y457" s="29"/>
      <c r="Z457" s="29"/>
      <c r="AA457" s="129">
        <f t="shared" si="139"/>
        <v>0</v>
      </c>
      <c r="AB457" s="129">
        <f t="shared" si="140"/>
        <v>0</v>
      </c>
      <c r="AC457" s="129">
        <f t="shared" si="141"/>
        <v>0</v>
      </c>
      <c r="AD457" s="129">
        <f t="shared" si="142"/>
        <v>0</v>
      </c>
      <c r="AE457" s="189"/>
      <c r="AF457" s="189"/>
      <c r="AG457" s="135">
        <f t="shared" si="148"/>
        <v>0</v>
      </c>
      <c r="AH457" s="129"/>
      <c r="AI457" s="135">
        <f t="shared" si="149"/>
        <v>0</v>
      </c>
      <c r="AJ457" s="130">
        <f t="shared" si="143"/>
        <v>0</v>
      </c>
      <c r="AK457" s="130" t="str">
        <f t="shared" si="144"/>
        <v/>
      </c>
      <c r="AL457" s="130" t="str">
        <f t="shared" si="150"/>
        <v/>
      </c>
      <c r="AM457" s="119"/>
      <c r="AN457" s="119"/>
      <c r="AO457" s="94" t="str">
        <f t="shared" si="134"/>
        <v/>
      </c>
      <c r="AP457" s="132"/>
      <c r="AQ457" s="133" t="str">
        <f t="shared" si="133"/>
        <v/>
      </c>
      <c r="AR457" s="249"/>
      <c r="AT457" s="248" t="s">
        <v>54</v>
      </c>
      <c r="AU457" s="136" t="str">
        <f t="shared" si="151"/>
        <v/>
      </c>
      <c r="AV457" s="119"/>
      <c r="AW457" s="119"/>
      <c r="AX457" s="119"/>
    </row>
    <row r="458" spans="3:50" ht="25.5" customHeight="1" x14ac:dyDescent="0.55000000000000004">
      <c r="C458" s="182">
        <v>452</v>
      </c>
      <c r="D458" s="365"/>
      <c r="E458" s="366"/>
      <c r="F458" s="364"/>
      <c r="G458" s="371"/>
      <c r="H458" s="370"/>
      <c r="I458" s="114">
        <f t="shared" si="135"/>
        <v>0</v>
      </c>
      <c r="J458" s="114"/>
      <c r="K458" s="172" t="str">
        <f t="shared" si="136"/>
        <v/>
      </c>
      <c r="L458" s="173" t="str">
        <f t="shared" si="137"/>
        <v/>
      </c>
      <c r="M458" s="248" t="s">
        <v>53</v>
      </c>
      <c r="O458" s="174" t="str">
        <f t="shared" si="138"/>
        <v/>
      </c>
      <c r="P458" s="174" t="str">
        <f t="shared" si="145"/>
        <v/>
      </c>
      <c r="Q458" s="171" t="str">
        <f t="shared" si="146"/>
        <v/>
      </c>
      <c r="R458" s="248" t="s">
        <v>53</v>
      </c>
      <c r="U458" s="134" t="str">
        <f t="shared" si="147"/>
        <v/>
      </c>
      <c r="V458" s="248" t="s">
        <v>53</v>
      </c>
      <c r="W458" s="29"/>
      <c r="X458" s="29"/>
      <c r="Y458" s="29"/>
      <c r="Z458" s="29"/>
      <c r="AA458" s="129">
        <f t="shared" si="139"/>
        <v>0</v>
      </c>
      <c r="AB458" s="129">
        <f t="shared" si="140"/>
        <v>0</v>
      </c>
      <c r="AC458" s="129">
        <f t="shared" si="141"/>
        <v>0</v>
      </c>
      <c r="AD458" s="129">
        <f t="shared" si="142"/>
        <v>0</v>
      </c>
      <c r="AE458" s="189"/>
      <c r="AF458" s="189"/>
      <c r="AG458" s="135">
        <f t="shared" si="148"/>
        <v>0</v>
      </c>
      <c r="AH458" s="129"/>
      <c r="AI458" s="135">
        <f t="shared" si="149"/>
        <v>0</v>
      </c>
      <c r="AJ458" s="130">
        <f t="shared" si="143"/>
        <v>0</v>
      </c>
      <c r="AK458" s="130" t="str">
        <f t="shared" si="144"/>
        <v/>
      </c>
      <c r="AL458" s="130" t="str">
        <f t="shared" si="150"/>
        <v/>
      </c>
      <c r="AM458" s="119"/>
      <c r="AN458" s="119"/>
      <c r="AO458" s="94" t="str">
        <f t="shared" si="134"/>
        <v/>
      </c>
      <c r="AP458" s="132"/>
      <c r="AQ458" s="133" t="str">
        <f t="shared" si="133"/>
        <v/>
      </c>
      <c r="AR458" s="249"/>
      <c r="AT458" s="248" t="s">
        <v>54</v>
      </c>
      <c r="AU458" s="136" t="str">
        <f t="shared" si="151"/>
        <v/>
      </c>
      <c r="AV458" s="119"/>
      <c r="AW458" s="119"/>
      <c r="AX458" s="119"/>
    </row>
    <row r="459" spans="3:50" ht="25.5" customHeight="1" x14ac:dyDescent="0.55000000000000004">
      <c r="C459" s="182">
        <v>453</v>
      </c>
      <c r="D459" s="365"/>
      <c r="E459" s="366"/>
      <c r="F459" s="364"/>
      <c r="G459" s="371"/>
      <c r="H459" s="370"/>
      <c r="I459" s="114">
        <f t="shared" si="135"/>
        <v>0</v>
      </c>
      <c r="J459" s="114"/>
      <c r="K459" s="172" t="str">
        <f t="shared" si="136"/>
        <v/>
      </c>
      <c r="L459" s="173" t="str">
        <f t="shared" si="137"/>
        <v/>
      </c>
      <c r="M459" s="248" t="s">
        <v>53</v>
      </c>
      <c r="O459" s="174" t="str">
        <f t="shared" si="138"/>
        <v/>
      </c>
      <c r="P459" s="174" t="str">
        <f t="shared" si="145"/>
        <v/>
      </c>
      <c r="Q459" s="171" t="str">
        <f t="shared" si="146"/>
        <v/>
      </c>
      <c r="R459" s="248" t="s">
        <v>53</v>
      </c>
      <c r="U459" s="134" t="str">
        <f t="shared" si="147"/>
        <v/>
      </c>
      <c r="V459" s="248" t="s">
        <v>53</v>
      </c>
      <c r="W459" s="29"/>
      <c r="X459" s="29"/>
      <c r="Y459" s="29"/>
      <c r="Z459" s="29"/>
      <c r="AA459" s="129">
        <f t="shared" si="139"/>
        <v>0</v>
      </c>
      <c r="AB459" s="129">
        <f t="shared" si="140"/>
        <v>0</v>
      </c>
      <c r="AC459" s="129">
        <f t="shared" si="141"/>
        <v>0</v>
      </c>
      <c r="AD459" s="129">
        <f t="shared" si="142"/>
        <v>0</v>
      </c>
      <c r="AE459" s="189"/>
      <c r="AF459" s="189"/>
      <c r="AG459" s="135">
        <f t="shared" si="148"/>
        <v>0</v>
      </c>
      <c r="AH459" s="129"/>
      <c r="AI459" s="135">
        <f t="shared" si="149"/>
        <v>0</v>
      </c>
      <c r="AJ459" s="130">
        <f t="shared" si="143"/>
        <v>0</v>
      </c>
      <c r="AK459" s="130" t="str">
        <f t="shared" si="144"/>
        <v/>
      </c>
      <c r="AL459" s="130" t="str">
        <f t="shared" si="150"/>
        <v/>
      </c>
      <c r="AM459" s="119"/>
      <c r="AN459" s="119"/>
      <c r="AO459" s="94" t="str">
        <f t="shared" si="134"/>
        <v/>
      </c>
      <c r="AP459" s="132"/>
      <c r="AQ459" s="133" t="str">
        <f t="shared" si="133"/>
        <v/>
      </c>
      <c r="AR459" s="249"/>
      <c r="AT459" s="248" t="s">
        <v>54</v>
      </c>
      <c r="AU459" s="136" t="str">
        <f t="shared" si="151"/>
        <v/>
      </c>
      <c r="AV459" s="119"/>
      <c r="AW459" s="119"/>
      <c r="AX459" s="119"/>
    </row>
    <row r="460" spans="3:50" ht="25.5" customHeight="1" x14ac:dyDescent="0.55000000000000004">
      <c r="C460" s="182">
        <v>454</v>
      </c>
      <c r="D460" s="365"/>
      <c r="E460" s="366"/>
      <c r="F460" s="364"/>
      <c r="G460" s="371"/>
      <c r="H460" s="370"/>
      <c r="I460" s="114">
        <f t="shared" si="135"/>
        <v>0</v>
      </c>
      <c r="J460" s="114"/>
      <c r="K460" s="172" t="str">
        <f t="shared" si="136"/>
        <v/>
      </c>
      <c r="L460" s="173" t="str">
        <f t="shared" si="137"/>
        <v/>
      </c>
      <c r="M460" s="248" t="s">
        <v>53</v>
      </c>
      <c r="O460" s="174" t="str">
        <f t="shared" si="138"/>
        <v/>
      </c>
      <c r="P460" s="174" t="str">
        <f t="shared" si="145"/>
        <v/>
      </c>
      <c r="Q460" s="171" t="str">
        <f t="shared" si="146"/>
        <v/>
      </c>
      <c r="R460" s="248" t="s">
        <v>53</v>
      </c>
      <c r="U460" s="134" t="str">
        <f t="shared" si="147"/>
        <v/>
      </c>
      <c r="V460" s="248" t="s">
        <v>53</v>
      </c>
      <c r="W460" s="29"/>
      <c r="X460" s="29"/>
      <c r="Y460" s="29"/>
      <c r="Z460" s="29"/>
      <c r="AA460" s="129">
        <f t="shared" si="139"/>
        <v>0</v>
      </c>
      <c r="AB460" s="129">
        <f t="shared" si="140"/>
        <v>0</v>
      </c>
      <c r="AC460" s="129">
        <f t="shared" si="141"/>
        <v>0</v>
      </c>
      <c r="AD460" s="129">
        <f t="shared" si="142"/>
        <v>0</v>
      </c>
      <c r="AE460" s="189"/>
      <c r="AF460" s="189"/>
      <c r="AG460" s="135">
        <f t="shared" si="148"/>
        <v>0</v>
      </c>
      <c r="AH460" s="129"/>
      <c r="AI460" s="135">
        <f t="shared" si="149"/>
        <v>0</v>
      </c>
      <c r="AJ460" s="130">
        <f t="shared" si="143"/>
        <v>0</v>
      </c>
      <c r="AK460" s="130" t="str">
        <f t="shared" si="144"/>
        <v/>
      </c>
      <c r="AL460" s="130" t="str">
        <f t="shared" si="150"/>
        <v/>
      </c>
      <c r="AM460" s="119"/>
      <c r="AN460" s="119"/>
      <c r="AO460" s="94" t="str">
        <f t="shared" si="134"/>
        <v/>
      </c>
      <c r="AP460" s="132"/>
      <c r="AQ460" s="133" t="str">
        <f t="shared" si="133"/>
        <v/>
      </c>
      <c r="AR460" s="249"/>
      <c r="AT460" s="248" t="s">
        <v>54</v>
      </c>
      <c r="AU460" s="136" t="str">
        <f t="shared" si="151"/>
        <v/>
      </c>
      <c r="AV460" s="119"/>
      <c r="AW460" s="119"/>
      <c r="AX460" s="119"/>
    </row>
    <row r="461" spans="3:50" ht="25.5" customHeight="1" x14ac:dyDescent="0.55000000000000004">
      <c r="C461" s="182">
        <v>455</v>
      </c>
      <c r="D461" s="365"/>
      <c r="E461" s="366"/>
      <c r="F461" s="364"/>
      <c r="G461" s="371"/>
      <c r="H461" s="370"/>
      <c r="I461" s="114">
        <f t="shared" si="135"/>
        <v>0</v>
      </c>
      <c r="J461" s="114"/>
      <c r="K461" s="172" t="str">
        <f t="shared" si="136"/>
        <v/>
      </c>
      <c r="L461" s="173" t="str">
        <f t="shared" si="137"/>
        <v/>
      </c>
      <c r="M461" s="248" t="s">
        <v>53</v>
      </c>
      <c r="O461" s="174" t="str">
        <f t="shared" si="138"/>
        <v/>
      </c>
      <c r="P461" s="174" t="str">
        <f t="shared" si="145"/>
        <v/>
      </c>
      <c r="Q461" s="171" t="str">
        <f t="shared" si="146"/>
        <v/>
      </c>
      <c r="R461" s="248" t="s">
        <v>53</v>
      </c>
      <c r="U461" s="134" t="str">
        <f t="shared" si="147"/>
        <v/>
      </c>
      <c r="V461" s="248" t="s">
        <v>53</v>
      </c>
      <c r="W461" s="29"/>
      <c r="X461" s="29"/>
      <c r="Y461" s="29"/>
      <c r="Z461" s="29"/>
      <c r="AA461" s="129">
        <f t="shared" si="139"/>
        <v>0</v>
      </c>
      <c r="AB461" s="129">
        <f t="shared" si="140"/>
        <v>0</v>
      </c>
      <c r="AC461" s="129">
        <f t="shared" si="141"/>
        <v>0</v>
      </c>
      <c r="AD461" s="129">
        <f t="shared" si="142"/>
        <v>0</v>
      </c>
      <c r="AE461" s="189"/>
      <c r="AF461" s="189"/>
      <c r="AG461" s="135">
        <f t="shared" si="148"/>
        <v>0</v>
      </c>
      <c r="AH461" s="129"/>
      <c r="AI461" s="135">
        <f t="shared" si="149"/>
        <v>0</v>
      </c>
      <c r="AJ461" s="130">
        <f t="shared" si="143"/>
        <v>0</v>
      </c>
      <c r="AK461" s="130" t="str">
        <f t="shared" si="144"/>
        <v/>
      </c>
      <c r="AL461" s="130" t="str">
        <f t="shared" si="150"/>
        <v/>
      </c>
      <c r="AM461" s="119"/>
      <c r="AN461" s="119"/>
      <c r="AO461" s="94" t="str">
        <f t="shared" si="134"/>
        <v/>
      </c>
      <c r="AP461" s="132"/>
      <c r="AQ461" s="133" t="str">
        <f t="shared" si="133"/>
        <v/>
      </c>
      <c r="AR461" s="249"/>
      <c r="AT461" s="248" t="s">
        <v>54</v>
      </c>
      <c r="AU461" s="136" t="str">
        <f t="shared" si="151"/>
        <v/>
      </c>
      <c r="AV461" s="119"/>
      <c r="AW461" s="119"/>
      <c r="AX461" s="119"/>
    </row>
    <row r="462" spans="3:50" ht="25.5" customHeight="1" x14ac:dyDescent="0.55000000000000004">
      <c r="C462" s="182">
        <v>456</v>
      </c>
      <c r="D462" s="365"/>
      <c r="E462" s="366"/>
      <c r="F462" s="364"/>
      <c r="G462" s="371"/>
      <c r="H462" s="370"/>
      <c r="I462" s="114">
        <f t="shared" si="135"/>
        <v>0</v>
      </c>
      <c r="J462" s="114"/>
      <c r="K462" s="172" t="str">
        <f t="shared" si="136"/>
        <v/>
      </c>
      <c r="L462" s="173" t="str">
        <f t="shared" si="137"/>
        <v/>
      </c>
      <c r="M462" s="248" t="s">
        <v>53</v>
      </c>
      <c r="O462" s="174" t="str">
        <f t="shared" si="138"/>
        <v/>
      </c>
      <c r="P462" s="174" t="str">
        <f t="shared" si="145"/>
        <v/>
      </c>
      <c r="Q462" s="171" t="str">
        <f t="shared" si="146"/>
        <v/>
      </c>
      <c r="R462" s="248" t="s">
        <v>53</v>
      </c>
      <c r="U462" s="134" t="str">
        <f t="shared" si="147"/>
        <v/>
      </c>
      <c r="V462" s="248" t="s">
        <v>53</v>
      </c>
      <c r="W462" s="29"/>
      <c r="X462" s="29"/>
      <c r="Y462" s="29"/>
      <c r="Z462" s="29"/>
      <c r="AA462" s="129">
        <f t="shared" si="139"/>
        <v>0</v>
      </c>
      <c r="AB462" s="129">
        <f t="shared" si="140"/>
        <v>0</v>
      </c>
      <c r="AC462" s="129">
        <f t="shared" si="141"/>
        <v>0</v>
      </c>
      <c r="AD462" s="129">
        <f t="shared" si="142"/>
        <v>0</v>
      </c>
      <c r="AE462" s="189"/>
      <c r="AF462" s="189"/>
      <c r="AG462" s="135">
        <f t="shared" si="148"/>
        <v>0</v>
      </c>
      <c r="AH462" s="129"/>
      <c r="AI462" s="135">
        <f t="shared" si="149"/>
        <v>0</v>
      </c>
      <c r="AJ462" s="130">
        <f t="shared" si="143"/>
        <v>0</v>
      </c>
      <c r="AK462" s="130" t="str">
        <f t="shared" si="144"/>
        <v/>
      </c>
      <c r="AL462" s="130" t="str">
        <f t="shared" si="150"/>
        <v/>
      </c>
      <c r="AM462" s="119"/>
      <c r="AN462" s="119"/>
      <c r="AO462" s="94" t="str">
        <f t="shared" si="134"/>
        <v/>
      </c>
      <c r="AP462" s="132"/>
      <c r="AQ462" s="133" t="str">
        <f t="shared" si="133"/>
        <v/>
      </c>
      <c r="AR462" s="249"/>
      <c r="AT462" s="248" t="s">
        <v>54</v>
      </c>
      <c r="AU462" s="136" t="str">
        <f t="shared" si="151"/>
        <v/>
      </c>
      <c r="AV462" s="119"/>
      <c r="AW462" s="119"/>
      <c r="AX462" s="119"/>
    </row>
    <row r="463" spans="3:50" ht="25.5" customHeight="1" x14ac:dyDescent="0.55000000000000004">
      <c r="C463" s="182">
        <v>457</v>
      </c>
      <c r="D463" s="365"/>
      <c r="E463" s="366"/>
      <c r="F463" s="364"/>
      <c r="G463" s="371"/>
      <c r="H463" s="370"/>
      <c r="I463" s="114">
        <f t="shared" si="135"/>
        <v>0</v>
      </c>
      <c r="J463" s="114"/>
      <c r="K463" s="172" t="str">
        <f t="shared" si="136"/>
        <v/>
      </c>
      <c r="L463" s="173" t="str">
        <f t="shared" si="137"/>
        <v/>
      </c>
      <c r="M463" s="248" t="s">
        <v>53</v>
      </c>
      <c r="O463" s="174" t="str">
        <f t="shared" si="138"/>
        <v/>
      </c>
      <c r="P463" s="174" t="str">
        <f t="shared" si="145"/>
        <v/>
      </c>
      <c r="Q463" s="171" t="str">
        <f t="shared" si="146"/>
        <v/>
      </c>
      <c r="R463" s="248" t="s">
        <v>53</v>
      </c>
      <c r="U463" s="134" t="str">
        <f t="shared" si="147"/>
        <v/>
      </c>
      <c r="V463" s="248" t="s">
        <v>53</v>
      </c>
      <c r="W463" s="29"/>
      <c r="X463" s="29"/>
      <c r="Y463" s="29"/>
      <c r="Z463" s="29"/>
      <c r="AA463" s="129">
        <f t="shared" si="139"/>
        <v>0</v>
      </c>
      <c r="AB463" s="129">
        <f t="shared" si="140"/>
        <v>0</v>
      </c>
      <c r="AC463" s="129">
        <f t="shared" si="141"/>
        <v>0</v>
      </c>
      <c r="AD463" s="129">
        <f t="shared" si="142"/>
        <v>0</v>
      </c>
      <c r="AE463" s="189"/>
      <c r="AF463" s="189"/>
      <c r="AG463" s="135">
        <f t="shared" si="148"/>
        <v>0</v>
      </c>
      <c r="AH463" s="129"/>
      <c r="AI463" s="135">
        <f t="shared" si="149"/>
        <v>0</v>
      </c>
      <c r="AJ463" s="130">
        <f t="shared" si="143"/>
        <v>0</v>
      </c>
      <c r="AK463" s="130" t="str">
        <f t="shared" si="144"/>
        <v/>
      </c>
      <c r="AL463" s="130" t="str">
        <f t="shared" si="150"/>
        <v/>
      </c>
      <c r="AM463" s="119"/>
      <c r="AN463" s="119"/>
      <c r="AO463" s="94" t="str">
        <f t="shared" si="134"/>
        <v/>
      </c>
      <c r="AP463" s="132"/>
      <c r="AQ463" s="133" t="str">
        <f t="shared" si="133"/>
        <v/>
      </c>
      <c r="AR463" s="249"/>
      <c r="AT463" s="248" t="s">
        <v>54</v>
      </c>
      <c r="AU463" s="136" t="str">
        <f t="shared" si="151"/>
        <v/>
      </c>
      <c r="AV463" s="119"/>
      <c r="AW463" s="119"/>
      <c r="AX463" s="119"/>
    </row>
    <row r="464" spans="3:50" ht="25.5" customHeight="1" x14ac:dyDescent="0.55000000000000004">
      <c r="C464" s="182">
        <v>458</v>
      </c>
      <c r="D464" s="365"/>
      <c r="E464" s="366"/>
      <c r="F464" s="364"/>
      <c r="G464" s="371"/>
      <c r="H464" s="370"/>
      <c r="I464" s="114">
        <f t="shared" si="135"/>
        <v>0</v>
      </c>
      <c r="J464" s="114"/>
      <c r="K464" s="172" t="str">
        <f t="shared" si="136"/>
        <v/>
      </c>
      <c r="L464" s="173" t="str">
        <f t="shared" si="137"/>
        <v/>
      </c>
      <c r="M464" s="248" t="s">
        <v>53</v>
      </c>
      <c r="O464" s="174" t="str">
        <f t="shared" si="138"/>
        <v/>
      </c>
      <c r="P464" s="174" t="str">
        <f t="shared" si="145"/>
        <v/>
      </c>
      <c r="Q464" s="171" t="str">
        <f t="shared" si="146"/>
        <v/>
      </c>
      <c r="R464" s="248" t="s">
        <v>53</v>
      </c>
      <c r="U464" s="134" t="str">
        <f t="shared" si="147"/>
        <v/>
      </c>
      <c r="V464" s="248" t="s">
        <v>53</v>
      </c>
      <c r="W464" s="29"/>
      <c r="X464" s="29"/>
      <c r="Y464" s="29"/>
      <c r="Z464" s="29"/>
      <c r="AA464" s="129">
        <f t="shared" si="139"/>
        <v>0</v>
      </c>
      <c r="AB464" s="129">
        <f t="shared" si="140"/>
        <v>0</v>
      </c>
      <c r="AC464" s="129">
        <f t="shared" si="141"/>
        <v>0</v>
      </c>
      <c r="AD464" s="129">
        <f t="shared" si="142"/>
        <v>0</v>
      </c>
      <c r="AE464" s="189"/>
      <c r="AF464" s="189"/>
      <c r="AG464" s="135">
        <f t="shared" si="148"/>
        <v>0</v>
      </c>
      <c r="AH464" s="129"/>
      <c r="AI464" s="135">
        <f t="shared" si="149"/>
        <v>0</v>
      </c>
      <c r="AJ464" s="130">
        <f t="shared" si="143"/>
        <v>0</v>
      </c>
      <c r="AK464" s="130" t="str">
        <f t="shared" si="144"/>
        <v/>
      </c>
      <c r="AL464" s="130" t="str">
        <f t="shared" si="150"/>
        <v/>
      </c>
      <c r="AM464" s="119"/>
      <c r="AN464" s="119"/>
      <c r="AO464" s="94" t="str">
        <f t="shared" si="134"/>
        <v/>
      </c>
      <c r="AP464" s="132"/>
      <c r="AQ464" s="133" t="str">
        <f t="shared" ref="AQ464:AQ506" si="152">IF(AO464="",Q464,AO464+Q464)</f>
        <v/>
      </c>
      <c r="AR464" s="249"/>
      <c r="AT464" s="248" t="s">
        <v>54</v>
      </c>
      <c r="AU464" s="136" t="str">
        <f t="shared" si="151"/>
        <v/>
      </c>
      <c r="AV464" s="119"/>
      <c r="AW464" s="119"/>
      <c r="AX464" s="119"/>
    </row>
    <row r="465" spans="3:50" ht="25.5" customHeight="1" x14ac:dyDescent="0.55000000000000004">
      <c r="C465" s="182">
        <v>459</v>
      </c>
      <c r="D465" s="365"/>
      <c r="E465" s="366"/>
      <c r="F465" s="364"/>
      <c r="G465" s="371"/>
      <c r="H465" s="370"/>
      <c r="I465" s="114">
        <f t="shared" si="135"/>
        <v>0</v>
      </c>
      <c r="J465" s="114"/>
      <c r="K465" s="172" t="str">
        <f t="shared" si="136"/>
        <v/>
      </c>
      <c r="L465" s="173" t="str">
        <f t="shared" si="137"/>
        <v/>
      </c>
      <c r="M465" s="248" t="s">
        <v>53</v>
      </c>
      <c r="O465" s="174" t="str">
        <f t="shared" si="138"/>
        <v/>
      </c>
      <c r="P465" s="174" t="str">
        <f t="shared" si="145"/>
        <v/>
      </c>
      <c r="Q465" s="171" t="str">
        <f t="shared" si="146"/>
        <v/>
      </c>
      <c r="R465" s="248" t="s">
        <v>53</v>
      </c>
      <c r="U465" s="134" t="str">
        <f t="shared" si="147"/>
        <v/>
      </c>
      <c r="V465" s="248" t="s">
        <v>53</v>
      </c>
      <c r="W465" s="29"/>
      <c r="X465" s="29"/>
      <c r="Y465" s="29"/>
      <c r="Z465" s="29"/>
      <c r="AA465" s="129">
        <f t="shared" si="139"/>
        <v>0</v>
      </c>
      <c r="AB465" s="129">
        <f t="shared" si="140"/>
        <v>0</v>
      </c>
      <c r="AC465" s="129">
        <f t="shared" si="141"/>
        <v>0</v>
      </c>
      <c r="AD465" s="129">
        <f t="shared" si="142"/>
        <v>0</v>
      </c>
      <c r="AE465" s="189"/>
      <c r="AF465" s="189"/>
      <c r="AG465" s="135">
        <f t="shared" si="148"/>
        <v>0</v>
      </c>
      <c r="AH465" s="129"/>
      <c r="AI465" s="135">
        <f t="shared" si="149"/>
        <v>0</v>
      </c>
      <c r="AJ465" s="130">
        <f t="shared" si="143"/>
        <v>0</v>
      </c>
      <c r="AK465" s="130" t="str">
        <f t="shared" si="144"/>
        <v/>
      </c>
      <c r="AL465" s="130" t="str">
        <f t="shared" si="150"/>
        <v/>
      </c>
      <c r="AM465" s="119"/>
      <c r="AN465" s="119"/>
      <c r="AO465" s="94" t="str">
        <f t="shared" si="134"/>
        <v/>
      </c>
      <c r="AP465" s="132"/>
      <c r="AQ465" s="133" t="str">
        <f t="shared" si="152"/>
        <v/>
      </c>
      <c r="AR465" s="249"/>
      <c r="AT465" s="248" t="s">
        <v>54</v>
      </c>
      <c r="AU465" s="136" t="str">
        <f t="shared" si="151"/>
        <v/>
      </c>
      <c r="AV465" s="119"/>
      <c r="AW465" s="119"/>
      <c r="AX465" s="119"/>
    </row>
    <row r="466" spans="3:50" ht="25.5" customHeight="1" x14ac:dyDescent="0.55000000000000004">
      <c r="C466" s="182">
        <v>460</v>
      </c>
      <c r="D466" s="365"/>
      <c r="E466" s="366"/>
      <c r="F466" s="364"/>
      <c r="G466" s="371"/>
      <c r="H466" s="370"/>
      <c r="I466" s="114">
        <f t="shared" si="135"/>
        <v>0</v>
      </c>
      <c r="J466" s="114"/>
      <c r="K466" s="172" t="str">
        <f t="shared" si="136"/>
        <v/>
      </c>
      <c r="L466" s="173" t="str">
        <f t="shared" si="137"/>
        <v/>
      </c>
      <c r="M466" s="248" t="s">
        <v>53</v>
      </c>
      <c r="O466" s="174" t="str">
        <f t="shared" si="138"/>
        <v/>
      </c>
      <c r="P466" s="174" t="str">
        <f t="shared" si="145"/>
        <v/>
      </c>
      <c r="Q466" s="171" t="str">
        <f t="shared" si="146"/>
        <v/>
      </c>
      <c r="R466" s="248" t="s">
        <v>53</v>
      </c>
      <c r="U466" s="134" t="str">
        <f t="shared" si="147"/>
        <v/>
      </c>
      <c r="V466" s="248" t="s">
        <v>53</v>
      </c>
      <c r="W466" s="29"/>
      <c r="X466" s="29"/>
      <c r="Y466" s="29"/>
      <c r="Z466" s="29"/>
      <c r="AA466" s="129">
        <f t="shared" si="139"/>
        <v>0</v>
      </c>
      <c r="AB466" s="129">
        <f t="shared" si="140"/>
        <v>0</v>
      </c>
      <c r="AC466" s="129">
        <f t="shared" si="141"/>
        <v>0</v>
      </c>
      <c r="AD466" s="129">
        <f t="shared" si="142"/>
        <v>0</v>
      </c>
      <c r="AE466" s="189"/>
      <c r="AF466" s="189"/>
      <c r="AG466" s="135">
        <f t="shared" si="148"/>
        <v>0</v>
      </c>
      <c r="AH466" s="129"/>
      <c r="AI466" s="135">
        <f t="shared" si="149"/>
        <v>0</v>
      </c>
      <c r="AJ466" s="130">
        <f t="shared" si="143"/>
        <v>0</v>
      </c>
      <c r="AK466" s="130" t="str">
        <f t="shared" si="144"/>
        <v/>
      </c>
      <c r="AL466" s="130" t="str">
        <f t="shared" si="150"/>
        <v/>
      </c>
      <c r="AM466" s="119"/>
      <c r="AN466" s="119"/>
      <c r="AO466" s="94" t="str">
        <f t="shared" si="134"/>
        <v/>
      </c>
      <c r="AP466" s="132"/>
      <c r="AQ466" s="133" t="str">
        <f t="shared" si="152"/>
        <v/>
      </c>
      <c r="AR466" s="249"/>
      <c r="AT466" s="248" t="s">
        <v>54</v>
      </c>
      <c r="AU466" s="136" t="str">
        <f t="shared" si="151"/>
        <v/>
      </c>
      <c r="AV466" s="119"/>
      <c r="AW466" s="119"/>
      <c r="AX466" s="119"/>
    </row>
    <row r="467" spans="3:50" ht="25.5" customHeight="1" x14ac:dyDescent="0.55000000000000004">
      <c r="C467" s="182">
        <v>461</v>
      </c>
      <c r="D467" s="365"/>
      <c r="E467" s="366"/>
      <c r="F467" s="364"/>
      <c r="G467" s="371"/>
      <c r="H467" s="370"/>
      <c r="I467" s="114">
        <f t="shared" si="135"/>
        <v>0</v>
      </c>
      <c r="J467" s="114"/>
      <c r="K467" s="172" t="str">
        <f t="shared" si="136"/>
        <v/>
      </c>
      <c r="L467" s="173" t="str">
        <f t="shared" si="137"/>
        <v/>
      </c>
      <c r="M467" s="248" t="s">
        <v>53</v>
      </c>
      <c r="O467" s="174" t="str">
        <f t="shared" si="138"/>
        <v/>
      </c>
      <c r="P467" s="174" t="str">
        <f t="shared" si="145"/>
        <v/>
      </c>
      <c r="Q467" s="171" t="str">
        <f t="shared" si="146"/>
        <v/>
      </c>
      <c r="R467" s="248" t="s">
        <v>53</v>
      </c>
      <c r="U467" s="134" t="str">
        <f t="shared" si="147"/>
        <v/>
      </c>
      <c r="V467" s="248" t="s">
        <v>53</v>
      </c>
      <c r="W467" s="29"/>
      <c r="X467" s="29"/>
      <c r="Y467" s="29"/>
      <c r="Z467" s="29"/>
      <c r="AA467" s="129">
        <f t="shared" si="139"/>
        <v>0</v>
      </c>
      <c r="AB467" s="129">
        <f t="shared" si="140"/>
        <v>0</v>
      </c>
      <c r="AC467" s="129">
        <f t="shared" si="141"/>
        <v>0</v>
      </c>
      <c r="AD467" s="129">
        <f t="shared" si="142"/>
        <v>0</v>
      </c>
      <c r="AE467" s="189"/>
      <c r="AF467" s="189"/>
      <c r="AG467" s="135">
        <f t="shared" si="148"/>
        <v>0</v>
      </c>
      <c r="AH467" s="129"/>
      <c r="AI467" s="135">
        <f t="shared" si="149"/>
        <v>0</v>
      </c>
      <c r="AJ467" s="130">
        <f t="shared" si="143"/>
        <v>0</v>
      </c>
      <c r="AK467" s="130" t="str">
        <f t="shared" si="144"/>
        <v/>
      </c>
      <c r="AL467" s="130" t="str">
        <f t="shared" si="150"/>
        <v/>
      </c>
      <c r="AM467" s="119"/>
      <c r="AN467" s="119"/>
      <c r="AO467" s="94" t="str">
        <f t="shared" ref="AO467:AO506" si="153">AL467</f>
        <v/>
      </c>
      <c r="AP467" s="132"/>
      <c r="AQ467" s="133" t="str">
        <f t="shared" si="152"/>
        <v/>
      </c>
      <c r="AR467" s="249"/>
      <c r="AT467" s="248" t="s">
        <v>54</v>
      </c>
      <c r="AU467" s="136" t="str">
        <f t="shared" si="151"/>
        <v/>
      </c>
      <c r="AV467" s="119"/>
      <c r="AW467" s="119"/>
      <c r="AX467" s="119"/>
    </row>
    <row r="468" spans="3:50" ht="25.5" customHeight="1" x14ac:dyDescent="0.55000000000000004">
      <c r="C468" s="182">
        <v>462</v>
      </c>
      <c r="D468" s="365"/>
      <c r="E468" s="366"/>
      <c r="F468" s="364"/>
      <c r="G468" s="371"/>
      <c r="H468" s="370"/>
      <c r="I468" s="114">
        <f t="shared" si="135"/>
        <v>0</v>
      </c>
      <c r="J468" s="114"/>
      <c r="K468" s="172" t="str">
        <f t="shared" si="136"/>
        <v/>
      </c>
      <c r="L468" s="173" t="str">
        <f t="shared" si="137"/>
        <v/>
      </c>
      <c r="M468" s="248" t="s">
        <v>53</v>
      </c>
      <c r="O468" s="174" t="str">
        <f t="shared" si="138"/>
        <v/>
      </c>
      <c r="P468" s="174" t="str">
        <f t="shared" si="145"/>
        <v/>
      </c>
      <c r="Q468" s="171" t="str">
        <f t="shared" si="146"/>
        <v/>
      </c>
      <c r="R468" s="248" t="s">
        <v>53</v>
      </c>
      <c r="U468" s="134" t="str">
        <f t="shared" si="147"/>
        <v/>
      </c>
      <c r="V468" s="248" t="s">
        <v>53</v>
      </c>
      <c r="W468" s="29"/>
      <c r="X468" s="29"/>
      <c r="Y468" s="29"/>
      <c r="Z468" s="29"/>
      <c r="AA468" s="129">
        <f t="shared" si="139"/>
        <v>0</v>
      </c>
      <c r="AB468" s="129">
        <f t="shared" si="140"/>
        <v>0</v>
      </c>
      <c r="AC468" s="129">
        <f t="shared" si="141"/>
        <v>0</v>
      </c>
      <c r="AD468" s="129">
        <f t="shared" si="142"/>
        <v>0</v>
      </c>
      <c r="AE468" s="189"/>
      <c r="AF468" s="189"/>
      <c r="AG468" s="135">
        <f t="shared" si="148"/>
        <v>0</v>
      </c>
      <c r="AH468" s="129"/>
      <c r="AI468" s="135">
        <f t="shared" si="149"/>
        <v>0</v>
      </c>
      <c r="AJ468" s="130">
        <f t="shared" si="143"/>
        <v>0</v>
      </c>
      <c r="AK468" s="130" t="str">
        <f t="shared" si="144"/>
        <v/>
      </c>
      <c r="AL468" s="130" t="str">
        <f t="shared" si="150"/>
        <v/>
      </c>
      <c r="AM468" s="119"/>
      <c r="AN468" s="119"/>
      <c r="AO468" s="94" t="str">
        <f t="shared" si="153"/>
        <v/>
      </c>
      <c r="AP468" s="132"/>
      <c r="AQ468" s="133" t="str">
        <f t="shared" si="152"/>
        <v/>
      </c>
      <c r="AR468" s="249"/>
      <c r="AT468" s="248" t="s">
        <v>54</v>
      </c>
      <c r="AU468" s="136" t="str">
        <f t="shared" si="151"/>
        <v/>
      </c>
      <c r="AV468" s="119"/>
      <c r="AW468" s="119"/>
      <c r="AX468" s="119"/>
    </row>
    <row r="469" spans="3:50" ht="25.5" customHeight="1" x14ac:dyDescent="0.55000000000000004">
      <c r="C469" s="182">
        <v>463</v>
      </c>
      <c r="D469" s="365"/>
      <c r="E469" s="366"/>
      <c r="F469" s="364"/>
      <c r="G469" s="371"/>
      <c r="H469" s="370"/>
      <c r="I469" s="114">
        <f t="shared" si="135"/>
        <v>0</v>
      </c>
      <c r="J469" s="114"/>
      <c r="K469" s="172" t="str">
        <f t="shared" si="136"/>
        <v/>
      </c>
      <c r="L469" s="173" t="str">
        <f t="shared" si="137"/>
        <v/>
      </c>
      <c r="M469" s="248" t="s">
        <v>53</v>
      </c>
      <c r="O469" s="174" t="str">
        <f t="shared" si="138"/>
        <v/>
      </c>
      <c r="P469" s="174" t="str">
        <f t="shared" si="145"/>
        <v/>
      </c>
      <c r="Q469" s="171" t="str">
        <f t="shared" si="146"/>
        <v/>
      </c>
      <c r="R469" s="248" t="s">
        <v>53</v>
      </c>
      <c r="U469" s="134" t="str">
        <f t="shared" si="147"/>
        <v/>
      </c>
      <c r="V469" s="248" t="s">
        <v>53</v>
      </c>
      <c r="W469" s="29"/>
      <c r="X469" s="29"/>
      <c r="Y469" s="29"/>
      <c r="Z469" s="29"/>
      <c r="AA469" s="129">
        <f t="shared" si="139"/>
        <v>0</v>
      </c>
      <c r="AB469" s="129">
        <f t="shared" si="140"/>
        <v>0</v>
      </c>
      <c r="AC469" s="129">
        <f t="shared" si="141"/>
        <v>0</v>
      </c>
      <c r="AD469" s="129">
        <f t="shared" si="142"/>
        <v>0</v>
      </c>
      <c r="AE469" s="189"/>
      <c r="AF469" s="189"/>
      <c r="AG469" s="135">
        <f t="shared" si="148"/>
        <v>0</v>
      </c>
      <c r="AH469" s="129"/>
      <c r="AI469" s="135">
        <f t="shared" si="149"/>
        <v>0</v>
      </c>
      <c r="AJ469" s="130">
        <f t="shared" si="143"/>
        <v>0</v>
      </c>
      <c r="AK469" s="130" t="str">
        <f t="shared" si="144"/>
        <v/>
      </c>
      <c r="AL469" s="130" t="str">
        <f t="shared" si="150"/>
        <v/>
      </c>
      <c r="AM469" s="119"/>
      <c r="AN469" s="119"/>
      <c r="AO469" s="94" t="str">
        <f t="shared" si="153"/>
        <v/>
      </c>
      <c r="AP469" s="132"/>
      <c r="AQ469" s="133" t="str">
        <f t="shared" si="152"/>
        <v/>
      </c>
      <c r="AR469" s="249"/>
      <c r="AT469" s="248" t="s">
        <v>54</v>
      </c>
      <c r="AU469" s="136" t="str">
        <f t="shared" si="151"/>
        <v/>
      </c>
      <c r="AV469" s="119"/>
      <c r="AW469" s="119"/>
      <c r="AX469" s="119"/>
    </row>
    <row r="470" spans="3:50" ht="25.5" customHeight="1" x14ac:dyDescent="0.55000000000000004">
      <c r="C470" s="182">
        <v>464</v>
      </c>
      <c r="D470" s="365"/>
      <c r="E470" s="366"/>
      <c r="F470" s="364"/>
      <c r="G470" s="371"/>
      <c r="H470" s="370"/>
      <c r="I470" s="114">
        <f t="shared" si="135"/>
        <v>0</v>
      </c>
      <c r="J470" s="114"/>
      <c r="K470" s="172" t="str">
        <f t="shared" si="136"/>
        <v/>
      </c>
      <c r="L470" s="173" t="str">
        <f t="shared" si="137"/>
        <v/>
      </c>
      <c r="M470" s="248" t="s">
        <v>53</v>
      </c>
      <c r="O470" s="174" t="str">
        <f t="shared" si="138"/>
        <v/>
      </c>
      <c r="P470" s="174" t="str">
        <f t="shared" si="145"/>
        <v/>
      </c>
      <c r="Q470" s="171" t="str">
        <f t="shared" si="146"/>
        <v/>
      </c>
      <c r="R470" s="248" t="s">
        <v>53</v>
      </c>
      <c r="U470" s="134" t="str">
        <f t="shared" si="147"/>
        <v/>
      </c>
      <c r="V470" s="248" t="s">
        <v>53</v>
      </c>
      <c r="W470" s="29"/>
      <c r="X470" s="29"/>
      <c r="Y470" s="29"/>
      <c r="Z470" s="29"/>
      <c r="AA470" s="129">
        <f t="shared" si="139"/>
        <v>0</v>
      </c>
      <c r="AB470" s="129">
        <f t="shared" si="140"/>
        <v>0</v>
      </c>
      <c r="AC470" s="129">
        <f t="shared" si="141"/>
        <v>0</v>
      </c>
      <c r="AD470" s="129">
        <f t="shared" si="142"/>
        <v>0</v>
      </c>
      <c r="AE470" s="189"/>
      <c r="AF470" s="189"/>
      <c r="AG470" s="135">
        <f t="shared" si="148"/>
        <v>0</v>
      </c>
      <c r="AH470" s="129"/>
      <c r="AI470" s="135">
        <f t="shared" si="149"/>
        <v>0</v>
      </c>
      <c r="AJ470" s="130">
        <f t="shared" si="143"/>
        <v>0</v>
      </c>
      <c r="AK470" s="130" t="str">
        <f t="shared" si="144"/>
        <v/>
      </c>
      <c r="AL470" s="130" t="str">
        <f t="shared" si="150"/>
        <v/>
      </c>
      <c r="AM470" s="119"/>
      <c r="AN470" s="119"/>
      <c r="AO470" s="94" t="str">
        <f t="shared" si="153"/>
        <v/>
      </c>
      <c r="AP470" s="132"/>
      <c r="AQ470" s="133" t="str">
        <f t="shared" si="152"/>
        <v/>
      </c>
      <c r="AR470" s="249"/>
      <c r="AT470" s="248" t="s">
        <v>54</v>
      </c>
      <c r="AU470" s="136" t="str">
        <f t="shared" si="151"/>
        <v/>
      </c>
      <c r="AV470" s="119"/>
      <c r="AW470" s="119"/>
      <c r="AX470" s="119"/>
    </row>
    <row r="471" spans="3:50" ht="25.5" customHeight="1" x14ac:dyDescent="0.55000000000000004">
      <c r="C471" s="182">
        <v>465</v>
      </c>
      <c r="D471" s="365"/>
      <c r="E471" s="366"/>
      <c r="F471" s="364"/>
      <c r="G471" s="371"/>
      <c r="H471" s="370"/>
      <c r="I471" s="114">
        <f t="shared" si="135"/>
        <v>0</v>
      </c>
      <c r="J471" s="114"/>
      <c r="K471" s="172" t="str">
        <f t="shared" si="136"/>
        <v/>
      </c>
      <c r="L471" s="173" t="str">
        <f t="shared" si="137"/>
        <v/>
      </c>
      <c r="M471" s="248" t="s">
        <v>53</v>
      </c>
      <c r="O471" s="174" t="str">
        <f t="shared" si="138"/>
        <v/>
      </c>
      <c r="P471" s="174" t="str">
        <f t="shared" si="145"/>
        <v/>
      </c>
      <c r="Q471" s="171" t="str">
        <f t="shared" si="146"/>
        <v/>
      </c>
      <c r="R471" s="248" t="s">
        <v>53</v>
      </c>
      <c r="U471" s="134" t="str">
        <f t="shared" si="147"/>
        <v/>
      </c>
      <c r="V471" s="248" t="s">
        <v>53</v>
      </c>
      <c r="W471" s="29"/>
      <c r="X471" s="29"/>
      <c r="Y471" s="29"/>
      <c r="Z471" s="29"/>
      <c r="AA471" s="129">
        <f t="shared" si="139"/>
        <v>0</v>
      </c>
      <c r="AB471" s="129">
        <f t="shared" si="140"/>
        <v>0</v>
      </c>
      <c r="AC471" s="129">
        <f t="shared" si="141"/>
        <v>0</v>
      </c>
      <c r="AD471" s="129">
        <f t="shared" si="142"/>
        <v>0</v>
      </c>
      <c r="AE471" s="189"/>
      <c r="AF471" s="189"/>
      <c r="AG471" s="135">
        <f t="shared" si="148"/>
        <v>0</v>
      </c>
      <c r="AH471" s="129"/>
      <c r="AI471" s="135">
        <f t="shared" si="149"/>
        <v>0</v>
      </c>
      <c r="AJ471" s="130">
        <f t="shared" si="143"/>
        <v>0</v>
      </c>
      <c r="AK471" s="130" t="str">
        <f t="shared" si="144"/>
        <v/>
      </c>
      <c r="AL471" s="130" t="str">
        <f t="shared" si="150"/>
        <v/>
      </c>
      <c r="AM471" s="119"/>
      <c r="AN471" s="119"/>
      <c r="AO471" s="94" t="str">
        <f t="shared" si="153"/>
        <v/>
      </c>
      <c r="AP471" s="132"/>
      <c r="AQ471" s="133" t="str">
        <f t="shared" si="152"/>
        <v/>
      </c>
      <c r="AR471" s="249"/>
      <c r="AT471" s="248" t="s">
        <v>54</v>
      </c>
      <c r="AU471" s="136" t="str">
        <f t="shared" si="151"/>
        <v/>
      </c>
      <c r="AV471" s="119"/>
      <c r="AW471" s="119"/>
      <c r="AX471" s="119"/>
    </row>
    <row r="472" spans="3:50" ht="25.5" customHeight="1" x14ac:dyDescent="0.55000000000000004">
      <c r="C472" s="182">
        <v>466</v>
      </c>
      <c r="D472" s="365"/>
      <c r="E472" s="366"/>
      <c r="F472" s="364"/>
      <c r="G472" s="371"/>
      <c r="H472" s="370"/>
      <c r="I472" s="114">
        <f t="shared" si="135"/>
        <v>0</v>
      </c>
      <c r="J472" s="114"/>
      <c r="K472" s="172" t="str">
        <f t="shared" si="136"/>
        <v/>
      </c>
      <c r="L472" s="173" t="str">
        <f t="shared" si="137"/>
        <v/>
      </c>
      <c r="M472" s="248" t="s">
        <v>53</v>
      </c>
      <c r="O472" s="174" t="str">
        <f t="shared" si="138"/>
        <v/>
      </c>
      <c r="P472" s="174" t="str">
        <f t="shared" si="145"/>
        <v/>
      </c>
      <c r="Q472" s="171" t="str">
        <f t="shared" si="146"/>
        <v/>
      </c>
      <c r="R472" s="248" t="s">
        <v>53</v>
      </c>
      <c r="U472" s="134" t="str">
        <f t="shared" si="147"/>
        <v/>
      </c>
      <c r="V472" s="248" t="s">
        <v>53</v>
      </c>
      <c r="W472" s="29"/>
      <c r="X472" s="29"/>
      <c r="Y472" s="29"/>
      <c r="Z472" s="29"/>
      <c r="AA472" s="129">
        <f t="shared" si="139"/>
        <v>0</v>
      </c>
      <c r="AB472" s="129">
        <f t="shared" si="140"/>
        <v>0</v>
      </c>
      <c r="AC472" s="129">
        <f t="shared" si="141"/>
        <v>0</v>
      </c>
      <c r="AD472" s="129">
        <f t="shared" si="142"/>
        <v>0</v>
      </c>
      <c r="AE472" s="189"/>
      <c r="AF472" s="189"/>
      <c r="AG472" s="135">
        <f t="shared" si="148"/>
        <v>0</v>
      </c>
      <c r="AH472" s="129"/>
      <c r="AI472" s="135">
        <f t="shared" si="149"/>
        <v>0</v>
      </c>
      <c r="AJ472" s="130">
        <f t="shared" si="143"/>
        <v>0</v>
      </c>
      <c r="AK472" s="130" t="str">
        <f t="shared" si="144"/>
        <v/>
      </c>
      <c r="AL472" s="130" t="str">
        <f t="shared" si="150"/>
        <v/>
      </c>
      <c r="AM472" s="119"/>
      <c r="AN472" s="119"/>
      <c r="AO472" s="94" t="str">
        <f t="shared" si="153"/>
        <v/>
      </c>
      <c r="AP472" s="132"/>
      <c r="AQ472" s="133" t="str">
        <f t="shared" si="152"/>
        <v/>
      </c>
      <c r="AR472" s="249"/>
      <c r="AT472" s="248" t="s">
        <v>54</v>
      </c>
      <c r="AU472" s="136" t="str">
        <f t="shared" si="151"/>
        <v/>
      </c>
      <c r="AV472" s="119"/>
      <c r="AW472" s="119"/>
      <c r="AX472" s="119"/>
    </row>
    <row r="473" spans="3:50" ht="25.5" customHeight="1" x14ac:dyDescent="0.55000000000000004">
      <c r="C473" s="182">
        <v>467</v>
      </c>
      <c r="D473" s="365"/>
      <c r="E473" s="366"/>
      <c r="F473" s="364"/>
      <c r="G473" s="371"/>
      <c r="H473" s="370"/>
      <c r="I473" s="114">
        <f t="shared" si="135"/>
        <v>0</v>
      </c>
      <c r="J473" s="114"/>
      <c r="K473" s="172" t="str">
        <f t="shared" si="136"/>
        <v/>
      </c>
      <c r="L473" s="173" t="str">
        <f t="shared" si="137"/>
        <v/>
      </c>
      <c r="M473" s="248" t="s">
        <v>53</v>
      </c>
      <c r="O473" s="174" t="str">
        <f t="shared" si="138"/>
        <v/>
      </c>
      <c r="P473" s="174" t="str">
        <f t="shared" si="145"/>
        <v/>
      </c>
      <c r="Q473" s="171" t="str">
        <f t="shared" si="146"/>
        <v/>
      </c>
      <c r="R473" s="248" t="s">
        <v>53</v>
      </c>
      <c r="U473" s="134" t="str">
        <f t="shared" si="147"/>
        <v/>
      </c>
      <c r="V473" s="248" t="s">
        <v>53</v>
      </c>
      <c r="W473" s="29"/>
      <c r="X473" s="29"/>
      <c r="Y473" s="29"/>
      <c r="Z473" s="29"/>
      <c r="AA473" s="129">
        <f t="shared" si="139"/>
        <v>0</v>
      </c>
      <c r="AB473" s="129">
        <f t="shared" si="140"/>
        <v>0</v>
      </c>
      <c r="AC473" s="129">
        <f t="shared" si="141"/>
        <v>0</v>
      </c>
      <c r="AD473" s="129">
        <f t="shared" si="142"/>
        <v>0</v>
      </c>
      <c r="AE473" s="189"/>
      <c r="AF473" s="189"/>
      <c r="AG473" s="135">
        <f t="shared" si="148"/>
        <v>0</v>
      </c>
      <c r="AH473" s="129"/>
      <c r="AI473" s="135">
        <f t="shared" si="149"/>
        <v>0</v>
      </c>
      <c r="AJ473" s="130">
        <f t="shared" si="143"/>
        <v>0</v>
      </c>
      <c r="AK473" s="130" t="str">
        <f t="shared" si="144"/>
        <v/>
      </c>
      <c r="AL473" s="130" t="str">
        <f t="shared" si="150"/>
        <v/>
      </c>
      <c r="AM473" s="119"/>
      <c r="AN473" s="119"/>
      <c r="AO473" s="94" t="str">
        <f t="shared" si="153"/>
        <v/>
      </c>
      <c r="AP473" s="132"/>
      <c r="AQ473" s="133" t="str">
        <f t="shared" si="152"/>
        <v/>
      </c>
      <c r="AR473" s="249"/>
      <c r="AT473" s="248" t="s">
        <v>54</v>
      </c>
      <c r="AU473" s="136" t="str">
        <f t="shared" si="151"/>
        <v/>
      </c>
      <c r="AV473" s="119"/>
      <c r="AW473" s="119"/>
      <c r="AX473" s="119"/>
    </row>
    <row r="474" spans="3:50" ht="25.5" customHeight="1" x14ac:dyDescent="0.55000000000000004">
      <c r="C474" s="182">
        <v>468</v>
      </c>
      <c r="D474" s="365"/>
      <c r="E474" s="366"/>
      <c r="F474" s="364"/>
      <c r="G474" s="371"/>
      <c r="H474" s="370"/>
      <c r="I474" s="114">
        <f t="shared" si="135"/>
        <v>0</v>
      </c>
      <c r="J474" s="114"/>
      <c r="K474" s="172" t="str">
        <f t="shared" si="136"/>
        <v/>
      </c>
      <c r="L474" s="173" t="str">
        <f t="shared" si="137"/>
        <v/>
      </c>
      <c r="M474" s="248" t="s">
        <v>53</v>
      </c>
      <c r="O474" s="174" t="str">
        <f t="shared" si="138"/>
        <v/>
      </c>
      <c r="P474" s="174" t="str">
        <f t="shared" si="145"/>
        <v/>
      </c>
      <c r="Q474" s="171" t="str">
        <f t="shared" si="146"/>
        <v/>
      </c>
      <c r="R474" s="248" t="s">
        <v>53</v>
      </c>
      <c r="U474" s="134" t="str">
        <f t="shared" si="147"/>
        <v/>
      </c>
      <c r="V474" s="248" t="s">
        <v>53</v>
      </c>
      <c r="W474" s="29"/>
      <c r="X474" s="29"/>
      <c r="Y474" s="29"/>
      <c r="Z474" s="29"/>
      <c r="AA474" s="129">
        <f t="shared" si="139"/>
        <v>0</v>
      </c>
      <c r="AB474" s="129">
        <f t="shared" si="140"/>
        <v>0</v>
      </c>
      <c r="AC474" s="129">
        <f t="shared" si="141"/>
        <v>0</v>
      </c>
      <c r="AD474" s="129">
        <f t="shared" si="142"/>
        <v>0</v>
      </c>
      <c r="AE474" s="189"/>
      <c r="AF474" s="189"/>
      <c r="AG474" s="135">
        <f t="shared" si="148"/>
        <v>0</v>
      </c>
      <c r="AH474" s="129"/>
      <c r="AI474" s="135">
        <f t="shared" si="149"/>
        <v>0</v>
      </c>
      <c r="AJ474" s="130">
        <f t="shared" si="143"/>
        <v>0</v>
      </c>
      <c r="AK474" s="130" t="str">
        <f t="shared" si="144"/>
        <v/>
      </c>
      <c r="AL474" s="130" t="str">
        <f t="shared" si="150"/>
        <v/>
      </c>
      <c r="AM474" s="119"/>
      <c r="AN474" s="119"/>
      <c r="AO474" s="94" t="str">
        <f t="shared" si="153"/>
        <v/>
      </c>
      <c r="AP474" s="132"/>
      <c r="AQ474" s="133" t="str">
        <f t="shared" si="152"/>
        <v/>
      </c>
      <c r="AR474" s="249"/>
      <c r="AT474" s="248" t="s">
        <v>54</v>
      </c>
      <c r="AU474" s="136" t="str">
        <f t="shared" si="151"/>
        <v/>
      </c>
      <c r="AV474" s="119"/>
      <c r="AW474" s="119"/>
      <c r="AX474" s="119"/>
    </row>
    <row r="475" spans="3:50" ht="25.5" customHeight="1" x14ac:dyDescent="0.55000000000000004">
      <c r="C475" s="182">
        <v>469</v>
      </c>
      <c r="D475" s="365"/>
      <c r="E475" s="366"/>
      <c r="F475" s="364"/>
      <c r="G475" s="371"/>
      <c r="H475" s="370"/>
      <c r="I475" s="114">
        <f t="shared" si="135"/>
        <v>0</v>
      </c>
      <c r="J475" s="114"/>
      <c r="K475" s="172" t="str">
        <f t="shared" si="136"/>
        <v/>
      </c>
      <c r="L475" s="173" t="str">
        <f t="shared" si="137"/>
        <v/>
      </c>
      <c r="M475" s="248" t="s">
        <v>53</v>
      </c>
      <c r="O475" s="174" t="str">
        <f t="shared" si="138"/>
        <v/>
      </c>
      <c r="P475" s="174" t="str">
        <f t="shared" si="145"/>
        <v/>
      </c>
      <c r="Q475" s="171" t="str">
        <f t="shared" si="146"/>
        <v/>
      </c>
      <c r="R475" s="248" t="s">
        <v>53</v>
      </c>
      <c r="U475" s="134" t="str">
        <f t="shared" si="147"/>
        <v/>
      </c>
      <c r="V475" s="248" t="s">
        <v>53</v>
      </c>
      <c r="W475" s="29"/>
      <c r="X475" s="29"/>
      <c r="Y475" s="29"/>
      <c r="Z475" s="29"/>
      <c r="AA475" s="129">
        <f t="shared" si="139"/>
        <v>0</v>
      </c>
      <c r="AB475" s="129">
        <f t="shared" si="140"/>
        <v>0</v>
      </c>
      <c r="AC475" s="129">
        <f t="shared" si="141"/>
        <v>0</v>
      </c>
      <c r="AD475" s="129">
        <f t="shared" si="142"/>
        <v>0</v>
      </c>
      <c r="AE475" s="189"/>
      <c r="AF475" s="189"/>
      <c r="AG475" s="135">
        <f t="shared" si="148"/>
        <v>0</v>
      </c>
      <c r="AH475" s="129"/>
      <c r="AI475" s="135">
        <f t="shared" si="149"/>
        <v>0</v>
      </c>
      <c r="AJ475" s="130">
        <f t="shared" si="143"/>
        <v>0</v>
      </c>
      <c r="AK475" s="130" t="str">
        <f t="shared" si="144"/>
        <v/>
      </c>
      <c r="AL475" s="130" t="str">
        <f t="shared" si="150"/>
        <v/>
      </c>
      <c r="AM475" s="119"/>
      <c r="AN475" s="119"/>
      <c r="AO475" s="94" t="str">
        <f t="shared" si="153"/>
        <v/>
      </c>
      <c r="AP475" s="132"/>
      <c r="AQ475" s="133" t="str">
        <f t="shared" si="152"/>
        <v/>
      </c>
      <c r="AR475" s="249"/>
      <c r="AT475" s="248" t="s">
        <v>54</v>
      </c>
      <c r="AU475" s="136" t="str">
        <f t="shared" si="151"/>
        <v/>
      </c>
      <c r="AV475" s="119"/>
      <c r="AW475" s="119"/>
      <c r="AX475" s="119"/>
    </row>
    <row r="476" spans="3:50" ht="25.5" customHeight="1" x14ac:dyDescent="0.55000000000000004">
      <c r="C476" s="182">
        <v>470</v>
      </c>
      <c r="D476" s="365"/>
      <c r="E476" s="366"/>
      <c r="F476" s="364"/>
      <c r="G476" s="371"/>
      <c r="H476" s="370"/>
      <c r="I476" s="114">
        <f t="shared" si="135"/>
        <v>0</v>
      </c>
      <c r="J476" s="114"/>
      <c r="K476" s="172" t="str">
        <f t="shared" si="136"/>
        <v/>
      </c>
      <c r="L476" s="173" t="str">
        <f t="shared" si="137"/>
        <v/>
      </c>
      <c r="M476" s="248" t="s">
        <v>53</v>
      </c>
      <c r="O476" s="174" t="str">
        <f t="shared" si="138"/>
        <v/>
      </c>
      <c r="P476" s="174" t="str">
        <f t="shared" si="145"/>
        <v/>
      </c>
      <c r="Q476" s="171" t="str">
        <f t="shared" si="146"/>
        <v/>
      </c>
      <c r="R476" s="248" t="s">
        <v>53</v>
      </c>
      <c r="U476" s="134" t="str">
        <f t="shared" si="147"/>
        <v/>
      </c>
      <c r="V476" s="248" t="s">
        <v>53</v>
      </c>
      <c r="W476" s="29"/>
      <c r="X476" s="29"/>
      <c r="Y476" s="29"/>
      <c r="Z476" s="29"/>
      <c r="AA476" s="129">
        <f t="shared" si="139"/>
        <v>0</v>
      </c>
      <c r="AB476" s="129">
        <f t="shared" si="140"/>
        <v>0</v>
      </c>
      <c r="AC476" s="129">
        <f t="shared" si="141"/>
        <v>0</v>
      </c>
      <c r="AD476" s="129">
        <f t="shared" si="142"/>
        <v>0</v>
      </c>
      <c r="AE476" s="189"/>
      <c r="AF476" s="189"/>
      <c r="AG476" s="135">
        <f t="shared" si="148"/>
        <v>0</v>
      </c>
      <c r="AH476" s="129"/>
      <c r="AI476" s="135">
        <f t="shared" si="149"/>
        <v>0</v>
      </c>
      <c r="AJ476" s="130">
        <f t="shared" si="143"/>
        <v>0</v>
      </c>
      <c r="AK476" s="130" t="str">
        <f t="shared" si="144"/>
        <v/>
      </c>
      <c r="AL476" s="130" t="str">
        <f t="shared" si="150"/>
        <v/>
      </c>
      <c r="AM476" s="119"/>
      <c r="AN476" s="119"/>
      <c r="AO476" s="94" t="str">
        <f t="shared" si="153"/>
        <v/>
      </c>
      <c r="AP476" s="132"/>
      <c r="AQ476" s="133" t="str">
        <f t="shared" si="152"/>
        <v/>
      </c>
      <c r="AR476" s="249"/>
      <c r="AT476" s="248" t="s">
        <v>54</v>
      </c>
      <c r="AU476" s="136" t="str">
        <f t="shared" si="151"/>
        <v/>
      </c>
      <c r="AV476" s="119"/>
      <c r="AW476" s="119"/>
      <c r="AX476" s="119"/>
    </row>
    <row r="477" spans="3:50" ht="25.5" customHeight="1" x14ac:dyDescent="0.55000000000000004">
      <c r="C477" s="182">
        <v>471</v>
      </c>
      <c r="D477" s="365"/>
      <c r="E477" s="366"/>
      <c r="F477" s="364"/>
      <c r="G477" s="371"/>
      <c r="H477" s="370"/>
      <c r="I477" s="114">
        <f t="shared" si="135"/>
        <v>0</v>
      </c>
      <c r="J477" s="114"/>
      <c r="K477" s="172" t="str">
        <f t="shared" si="136"/>
        <v/>
      </c>
      <c r="L477" s="173" t="str">
        <f t="shared" si="137"/>
        <v/>
      </c>
      <c r="M477" s="248" t="s">
        <v>53</v>
      </c>
      <c r="O477" s="174" t="str">
        <f t="shared" si="138"/>
        <v/>
      </c>
      <c r="P477" s="174" t="str">
        <f t="shared" si="145"/>
        <v/>
      </c>
      <c r="Q477" s="171" t="str">
        <f t="shared" si="146"/>
        <v/>
      </c>
      <c r="R477" s="248" t="s">
        <v>53</v>
      </c>
      <c r="U477" s="134" t="str">
        <f t="shared" si="147"/>
        <v/>
      </c>
      <c r="V477" s="248" t="s">
        <v>53</v>
      </c>
      <c r="W477" s="29"/>
      <c r="X477" s="29"/>
      <c r="Y477" s="29"/>
      <c r="Z477" s="29"/>
      <c r="AA477" s="129">
        <f t="shared" si="139"/>
        <v>0</v>
      </c>
      <c r="AB477" s="129">
        <f t="shared" si="140"/>
        <v>0</v>
      </c>
      <c r="AC477" s="129">
        <f t="shared" si="141"/>
        <v>0</v>
      </c>
      <c r="AD477" s="129">
        <f t="shared" si="142"/>
        <v>0</v>
      </c>
      <c r="AE477" s="189"/>
      <c r="AF477" s="189"/>
      <c r="AG477" s="135">
        <f t="shared" si="148"/>
        <v>0</v>
      </c>
      <c r="AH477" s="129"/>
      <c r="AI477" s="135">
        <f t="shared" si="149"/>
        <v>0</v>
      </c>
      <c r="AJ477" s="130">
        <f t="shared" si="143"/>
        <v>0</v>
      </c>
      <c r="AK477" s="130" t="str">
        <f t="shared" si="144"/>
        <v/>
      </c>
      <c r="AL477" s="130" t="str">
        <f t="shared" si="150"/>
        <v/>
      </c>
      <c r="AM477" s="119"/>
      <c r="AN477" s="119"/>
      <c r="AO477" s="94" t="str">
        <f t="shared" si="153"/>
        <v/>
      </c>
      <c r="AP477" s="132"/>
      <c r="AQ477" s="133" t="str">
        <f t="shared" si="152"/>
        <v/>
      </c>
      <c r="AR477" s="249"/>
      <c r="AT477" s="248" t="s">
        <v>54</v>
      </c>
      <c r="AU477" s="136" t="str">
        <f t="shared" si="151"/>
        <v/>
      </c>
      <c r="AV477" s="119"/>
      <c r="AW477" s="119"/>
      <c r="AX477" s="119"/>
    </row>
    <row r="478" spans="3:50" ht="25.5" customHeight="1" x14ac:dyDescent="0.55000000000000004">
      <c r="C478" s="182">
        <v>472</v>
      </c>
      <c r="D478" s="365"/>
      <c r="E478" s="366"/>
      <c r="F478" s="364"/>
      <c r="G478" s="371"/>
      <c r="H478" s="370"/>
      <c r="I478" s="114">
        <f t="shared" si="135"/>
        <v>0</v>
      </c>
      <c r="J478" s="114"/>
      <c r="K478" s="172" t="str">
        <f t="shared" si="136"/>
        <v/>
      </c>
      <c r="L478" s="173" t="str">
        <f t="shared" si="137"/>
        <v/>
      </c>
      <c r="M478" s="248" t="s">
        <v>53</v>
      </c>
      <c r="O478" s="174" t="str">
        <f t="shared" si="138"/>
        <v/>
      </c>
      <c r="P478" s="174" t="str">
        <f t="shared" si="145"/>
        <v/>
      </c>
      <c r="Q478" s="171" t="str">
        <f t="shared" si="146"/>
        <v/>
      </c>
      <c r="R478" s="248" t="s">
        <v>53</v>
      </c>
      <c r="U478" s="134" t="str">
        <f t="shared" si="147"/>
        <v/>
      </c>
      <c r="V478" s="248" t="s">
        <v>53</v>
      </c>
      <c r="W478" s="29"/>
      <c r="X478" s="29"/>
      <c r="Y478" s="29"/>
      <c r="Z478" s="29"/>
      <c r="AA478" s="129">
        <f t="shared" si="139"/>
        <v>0</v>
      </c>
      <c r="AB478" s="129">
        <f t="shared" si="140"/>
        <v>0</v>
      </c>
      <c r="AC478" s="129">
        <f t="shared" si="141"/>
        <v>0</v>
      </c>
      <c r="AD478" s="129">
        <f t="shared" si="142"/>
        <v>0</v>
      </c>
      <c r="AE478" s="189"/>
      <c r="AF478" s="189"/>
      <c r="AG478" s="135">
        <f t="shared" si="148"/>
        <v>0</v>
      </c>
      <c r="AH478" s="129"/>
      <c r="AI478" s="135">
        <f t="shared" si="149"/>
        <v>0</v>
      </c>
      <c r="AJ478" s="130">
        <f t="shared" si="143"/>
        <v>0</v>
      </c>
      <c r="AK478" s="130" t="str">
        <f t="shared" si="144"/>
        <v/>
      </c>
      <c r="AL478" s="130" t="str">
        <f t="shared" si="150"/>
        <v/>
      </c>
      <c r="AM478" s="119"/>
      <c r="AN478" s="119"/>
      <c r="AO478" s="94" t="str">
        <f t="shared" si="153"/>
        <v/>
      </c>
      <c r="AP478" s="132"/>
      <c r="AQ478" s="133" t="str">
        <f t="shared" si="152"/>
        <v/>
      </c>
      <c r="AR478" s="249"/>
      <c r="AT478" s="248" t="s">
        <v>54</v>
      </c>
      <c r="AU478" s="136" t="str">
        <f t="shared" si="151"/>
        <v/>
      </c>
      <c r="AV478" s="119"/>
      <c r="AW478" s="119"/>
      <c r="AX478" s="119"/>
    </row>
    <row r="479" spans="3:50" ht="25.5" customHeight="1" x14ac:dyDescent="0.55000000000000004">
      <c r="C479" s="182">
        <v>473</v>
      </c>
      <c r="D479" s="365"/>
      <c r="E479" s="366"/>
      <c r="F479" s="364"/>
      <c r="G479" s="371"/>
      <c r="H479" s="370"/>
      <c r="I479" s="114">
        <f t="shared" si="135"/>
        <v>0</v>
      </c>
      <c r="J479" s="114"/>
      <c r="K479" s="172" t="str">
        <f t="shared" si="136"/>
        <v/>
      </c>
      <c r="L479" s="173" t="str">
        <f t="shared" si="137"/>
        <v/>
      </c>
      <c r="M479" s="248" t="s">
        <v>53</v>
      </c>
      <c r="O479" s="174" t="str">
        <f t="shared" si="138"/>
        <v/>
      </c>
      <c r="P479" s="174" t="str">
        <f t="shared" si="145"/>
        <v/>
      </c>
      <c r="Q479" s="171" t="str">
        <f t="shared" si="146"/>
        <v/>
      </c>
      <c r="R479" s="248" t="s">
        <v>53</v>
      </c>
      <c r="U479" s="134" t="str">
        <f t="shared" si="147"/>
        <v/>
      </c>
      <c r="V479" s="248" t="s">
        <v>53</v>
      </c>
      <c r="W479" s="29"/>
      <c r="X479" s="29"/>
      <c r="Y479" s="29"/>
      <c r="Z479" s="29"/>
      <c r="AA479" s="129">
        <f t="shared" si="139"/>
        <v>0</v>
      </c>
      <c r="AB479" s="129">
        <f t="shared" si="140"/>
        <v>0</v>
      </c>
      <c r="AC479" s="129">
        <f t="shared" si="141"/>
        <v>0</v>
      </c>
      <c r="AD479" s="129">
        <f t="shared" si="142"/>
        <v>0</v>
      </c>
      <c r="AE479" s="189"/>
      <c r="AF479" s="189"/>
      <c r="AG479" s="135">
        <f t="shared" si="148"/>
        <v>0</v>
      </c>
      <c r="AH479" s="129"/>
      <c r="AI479" s="135">
        <f t="shared" si="149"/>
        <v>0</v>
      </c>
      <c r="AJ479" s="130">
        <f t="shared" si="143"/>
        <v>0</v>
      </c>
      <c r="AK479" s="130" t="str">
        <f t="shared" si="144"/>
        <v/>
      </c>
      <c r="AL479" s="130" t="str">
        <f t="shared" si="150"/>
        <v/>
      </c>
      <c r="AM479" s="119"/>
      <c r="AN479" s="119"/>
      <c r="AO479" s="94" t="str">
        <f t="shared" si="153"/>
        <v/>
      </c>
      <c r="AP479" s="132"/>
      <c r="AQ479" s="133" t="str">
        <f t="shared" si="152"/>
        <v/>
      </c>
      <c r="AR479" s="249"/>
      <c r="AT479" s="248" t="s">
        <v>54</v>
      </c>
      <c r="AU479" s="136" t="str">
        <f t="shared" si="151"/>
        <v/>
      </c>
      <c r="AV479" s="119"/>
      <c r="AW479" s="119"/>
      <c r="AX479" s="119"/>
    </row>
    <row r="480" spans="3:50" ht="25.5" customHeight="1" x14ac:dyDescent="0.55000000000000004">
      <c r="C480" s="182">
        <v>474</v>
      </c>
      <c r="D480" s="365"/>
      <c r="E480" s="366"/>
      <c r="F480" s="364"/>
      <c r="G480" s="371"/>
      <c r="H480" s="370"/>
      <c r="I480" s="114">
        <f t="shared" si="135"/>
        <v>0</v>
      </c>
      <c r="J480" s="114"/>
      <c r="K480" s="172" t="str">
        <f t="shared" si="136"/>
        <v/>
      </c>
      <c r="L480" s="173" t="str">
        <f t="shared" si="137"/>
        <v/>
      </c>
      <c r="M480" s="248" t="s">
        <v>53</v>
      </c>
      <c r="O480" s="174" t="str">
        <f t="shared" si="138"/>
        <v/>
      </c>
      <c r="P480" s="174" t="str">
        <f t="shared" si="145"/>
        <v/>
      </c>
      <c r="Q480" s="171" t="str">
        <f t="shared" si="146"/>
        <v/>
      </c>
      <c r="R480" s="248" t="s">
        <v>53</v>
      </c>
      <c r="U480" s="134" t="str">
        <f t="shared" si="147"/>
        <v/>
      </c>
      <c r="V480" s="248" t="s">
        <v>53</v>
      </c>
      <c r="W480" s="29"/>
      <c r="X480" s="29"/>
      <c r="Y480" s="29"/>
      <c r="Z480" s="29"/>
      <c r="AA480" s="129">
        <f t="shared" si="139"/>
        <v>0</v>
      </c>
      <c r="AB480" s="129">
        <f t="shared" si="140"/>
        <v>0</v>
      </c>
      <c r="AC480" s="129">
        <f t="shared" si="141"/>
        <v>0</v>
      </c>
      <c r="AD480" s="129">
        <f t="shared" si="142"/>
        <v>0</v>
      </c>
      <c r="AE480" s="189"/>
      <c r="AF480" s="189"/>
      <c r="AG480" s="135">
        <f t="shared" si="148"/>
        <v>0</v>
      </c>
      <c r="AH480" s="129"/>
      <c r="AI480" s="135">
        <f t="shared" si="149"/>
        <v>0</v>
      </c>
      <c r="AJ480" s="130">
        <f t="shared" si="143"/>
        <v>0</v>
      </c>
      <c r="AK480" s="130" t="str">
        <f t="shared" si="144"/>
        <v/>
      </c>
      <c r="AL480" s="130" t="str">
        <f t="shared" si="150"/>
        <v/>
      </c>
      <c r="AM480" s="119"/>
      <c r="AN480" s="119"/>
      <c r="AO480" s="94" t="str">
        <f t="shared" si="153"/>
        <v/>
      </c>
      <c r="AP480" s="132"/>
      <c r="AQ480" s="133" t="str">
        <f t="shared" si="152"/>
        <v/>
      </c>
      <c r="AR480" s="249"/>
      <c r="AT480" s="248" t="s">
        <v>54</v>
      </c>
      <c r="AU480" s="136" t="str">
        <f t="shared" si="151"/>
        <v/>
      </c>
      <c r="AV480" s="119"/>
      <c r="AW480" s="119"/>
      <c r="AX480" s="119"/>
    </row>
    <row r="481" spans="3:50" ht="25.5" customHeight="1" x14ac:dyDescent="0.55000000000000004">
      <c r="C481" s="182">
        <v>475</v>
      </c>
      <c r="D481" s="365"/>
      <c r="E481" s="366"/>
      <c r="F481" s="364"/>
      <c r="G481" s="371"/>
      <c r="H481" s="370"/>
      <c r="I481" s="114">
        <f t="shared" si="135"/>
        <v>0</v>
      </c>
      <c r="J481" s="114"/>
      <c r="K481" s="172" t="str">
        <f t="shared" si="136"/>
        <v/>
      </c>
      <c r="L481" s="173" t="str">
        <f t="shared" si="137"/>
        <v/>
      </c>
      <c r="M481" s="248" t="s">
        <v>53</v>
      </c>
      <c r="O481" s="174" t="str">
        <f t="shared" si="138"/>
        <v/>
      </c>
      <c r="P481" s="174" t="str">
        <f t="shared" si="145"/>
        <v/>
      </c>
      <c r="Q481" s="171" t="str">
        <f t="shared" si="146"/>
        <v/>
      </c>
      <c r="R481" s="248" t="s">
        <v>53</v>
      </c>
      <c r="U481" s="134" t="str">
        <f t="shared" si="147"/>
        <v/>
      </c>
      <c r="V481" s="248" t="s">
        <v>53</v>
      </c>
      <c r="W481" s="29"/>
      <c r="X481" s="29"/>
      <c r="Y481" s="29"/>
      <c r="Z481" s="29"/>
      <c r="AA481" s="129">
        <f t="shared" si="139"/>
        <v>0</v>
      </c>
      <c r="AB481" s="129">
        <f t="shared" si="140"/>
        <v>0</v>
      </c>
      <c r="AC481" s="129">
        <f t="shared" si="141"/>
        <v>0</v>
      </c>
      <c r="AD481" s="129">
        <f t="shared" si="142"/>
        <v>0</v>
      </c>
      <c r="AE481" s="189"/>
      <c r="AF481" s="189"/>
      <c r="AG481" s="135">
        <f t="shared" si="148"/>
        <v>0</v>
      </c>
      <c r="AH481" s="129"/>
      <c r="AI481" s="135">
        <f t="shared" si="149"/>
        <v>0</v>
      </c>
      <c r="AJ481" s="130">
        <f t="shared" si="143"/>
        <v>0</v>
      </c>
      <c r="AK481" s="130" t="str">
        <f t="shared" si="144"/>
        <v/>
      </c>
      <c r="AL481" s="130" t="str">
        <f t="shared" si="150"/>
        <v/>
      </c>
      <c r="AM481" s="119"/>
      <c r="AN481" s="119"/>
      <c r="AO481" s="94" t="str">
        <f t="shared" si="153"/>
        <v/>
      </c>
      <c r="AP481" s="132"/>
      <c r="AQ481" s="133" t="str">
        <f t="shared" si="152"/>
        <v/>
      </c>
      <c r="AR481" s="249"/>
      <c r="AT481" s="248" t="s">
        <v>54</v>
      </c>
      <c r="AU481" s="136" t="str">
        <f t="shared" si="151"/>
        <v/>
      </c>
      <c r="AV481" s="119"/>
      <c r="AW481" s="119"/>
      <c r="AX481" s="119"/>
    </row>
    <row r="482" spans="3:50" ht="25.5" customHeight="1" x14ac:dyDescent="0.55000000000000004">
      <c r="C482" s="182">
        <v>476</v>
      </c>
      <c r="D482" s="365"/>
      <c r="E482" s="366"/>
      <c r="F482" s="364"/>
      <c r="G482" s="371"/>
      <c r="H482" s="370"/>
      <c r="I482" s="114">
        <f t="shared" si="135"/>
        <v>0</v>
      </c>
      <c r="J482" s="114"/>
      <c r="K482" s="172" t="str">
        <f t="shared" si="136"/>
        <v/>
      </c>
      <c r="L482" s="173" t="str">
        <f t="shared" si="137"/>
        <v/>
      </c>
      <c r="M482" s="248" t="s">
        <v>53</v>
      </c>
      <c r="O482" s="174" t="str">
        <f t="shared" si="138"/>
        <v/>
      </c>
      <c r="P482" s="174" t="str">
        <f t="shared" si="145"/>
        <v/>
      </c>
      <c r="Q482" s="171" t="str">
        <f t="shared" si="146"/>
        <v/>
      </c>
      <c r="R482" s="248" t="s">
        <v>53</v>
      </c>
      <c r="U482" s="134" t="str">
        <f t="shared" si="147"/>
        <v/>
      </c>
      <c r="V482" s="248" t="s">
        <v>53</v>
      </c>
      <c r="W482" s="29"/>
      <c r="X482" s="29"/>
      <c r="Y482" s="29"/>
      <c r="Z482" s="29"/>
      <c r="AA482" s="129">
        <f t="shared" si="139"/>
        <v>0</v>
      </c>
      <c r="AB482" s="129">
        <f t="shared" si="140"/>
        <v>0</v>
      </c>
      <c r="AC482" s="129">
        <f t="shared" si="141"/>
        <v>0</v>
      </c>
      <c r="AD482" s="129">
        <f t="shared" si="142"/>
        <v>0</v>
      </c>
      <c r="AE482" s="189"/>
      <c r="AF482" s="189"/>
      <c r="AG482" s="135">
        <f t="shared" si="148"/>
        <v>0</v>
      </c>
      <c r="AH482" s="129"/>
      <c r="AI482" s="135">
        <f t="shared" si="149"/>
        <v>0</v>
      </c>
      <c r="AJ482" s="130">
        <f t="shared" si="143"/>
        <v>0</v>
      </c>
      <c r="AK482" s="130" t="str">
        <f t="shared" si="144"/>
        <v/>
      </c>
      <c r="AL482" s="130" t="str">
        <f t="shared" si="150"/>
        <v/>
      </c>
      <c r="AM482" s="119"/>
      <c r="AN482" s="119"/>
      <c r="AO482" s="94" t="str">
        <f t="shared" si="153"/>
        <v/>
      </c>
      <c r="AP482" s="132"/>
      <c r="AQ482" s="133" t="str">
        <f t="shared" si="152"/>
        <v/>
      </c>
      <c r="AR482" s="249"/>
      <c r="AT482" s="248" t="s">
        <v>54</v>
      </c>
      <c r="AU482" s="136" t="str">
        <f t="shared" si="151"/>
        <v/>
      </c>
      <c r="AV482" s="119"/>
      <c r="AW482" s="119"/>
      <c r="AX482" s="119"/>
    </row>
    <row r="483" spans="3:50" ht="25.5" customHeight="1" x14ac:dyDescent="0.55000000000000004">
      <c r="C483" s="182">
        <v>477</v>
      </c>
      <c r="D483" s="365"/>
      <c r="E483" s="366"/>
      <c r="F483" s="364"/>
      <c r="G483" s="371"/>
      <c r="H483" s="370"/>
      <c r="I483" s="114">
        <f t="shared" si="135"/>
        <v>0</v>
      </c>
      <c r="J483" s="114"/>
      <c r="K483" s="172" t="str">
        <f t="shared" si="136"/>
        <v/>
      </c>
      <c r="L483" s="173" t="str">
        <f t="shared" si="137"/>
        <v/>
      </c>
      <c r="M483" s="248" t="s">
        <v>53</v>
      </c>
      <c r="O483" s="174" t="str">
        <f t="shared" si="138"/>
        <v/>
      </c>
      <c r="P483" s="174" t="str">
        <f t="shared" si="145"/>
        <v/>
      </c>
      <c r="Q483" s="171" t="str">
        <f t="shared" si="146"/>
        <v/>
      </c>
      <c r="R483" s="248" t="s">
        <v>53</v>
      </c>
      <c r="U483" s="134" t="str">
        <f t="shared" si="147"/>
        <v/>
      </c>
      <c r="V483" s="248" t="s">
        <v>53</v>
      </c>
      <c r="W483" s="29"/>
      <c r="X483" s="29"/>
      <c r="Y483" s="29"/>
      <c r="Z483" s="29"/>
      <c r="AA483" s="129">
        <f t="shared" si="139"/>
        <v>0</v>
      </c>
      <c r="AB483" s="129">
        <f t="shared" si="140"/>
        <v>0</v>
      </c>
      <c r="AC483" s="129">
        <f t="shared" si="141"/>
        <v>0</v>
      </c>
      <c r="AD483" s="129">
        <f t="shared" si="142"/>
        <v>0</v>
      </c>
      <c r="AE483" s="189"/>
      <c r="AF483" s="189"/>
      <c r="AG483" s="135">
        <f t="shared" si="148"/>
        <v>0</v>
      </c>
      <c r="AH483" s="129"/>
      <c r="AI483" s="135">
        <f t="shared" si="149"/>
        <v>0</v>
      </c>
      <c r="AJ483" s="130">
        <f t="shared" si="143"/>
        <v>0</v>
      </c>
      <c r="AK483" s="130" t="str">
        <f t="shared" si="144"/>
        <v/>
      </c>
      <c r="AL483" s="130" t="str">
        <f t="shared" si="150"/>
        <v/>
      </c>
      <c r="AM483" s="119"/>
      <c r="AN483" s="119"/>
      <c r="AO483" s="94" t="str">
        <f t="shared" si="153"/>
        <v/>
      </c>
      <c r="AP483" s="132"/>
      <c r="AQ483" s="133" t="str">
        <f t="shared" si="152"/>
        <v/>
      </c>
      <c r="AR483" s="249"/>
      <c r="AT483" s="248" t="s">
        <v>54</v>
      </c>
      <c r="AU483" s="136" t="str">
        <f t="shared" si="151"/>
        <v/>
      </c>
      <c r="AV483" s="119"/>
      <c r="AW483" s="119"/>
      <c r="AX483" s="119"/>
    </row>
    <row r="484" spans="3:50" ht="25.5" customHeight="1" x14ac:dyDescent="0.55000000000000004">
      <c r="C484" s="182">
        <v>478</v>
      </c>
      <c r="D484" s="365"/>
      <c r="E484" s="366"/>
      <c r="F484" s="364"/>
      <c r="G484" s="371"/>
      <c r="H484" s="370"/>
      <c r="I484" s="114">
        <f t="shared" si="135"/>
        <v>0</v>
      </c>
      <c r="J484" s="114"/>
      <c r="K484" s="172" t="str">
        <f t="shared" si="136"/>
        <v/>
      </c>
      <c r="L484" s="173" t="str">
        <f t="shared" si="137"/>
        <v/>
      </c>
      <c r="M484" s="248" t="s">
        <v>53</v>
      </c>
      <c r="O484" s="174" t="str">
        <f t="shared" si="138"/>
        <v/>
      </c>
      <c r="P484" s="174" t="str">
        <f t="shared" si="145"/>
        <v/>
      </c>
      <c r="Q484" s="171" t="str">
        <f t="shared" si="146"/>
        <v/>
      </c>
      <c r="R484" s="248" t="s">
        <v>53</v>
      </c>
      <c r="U484" s="134" t="str">
        <f t="shared" si="147"/>
        <v/>
      </c>
      <c r="V484" s="248" t="s">
        <v>53</v>
      </c>
      <c r="W484" s="29"/>
      <c r="X484" s="29"/>
      <c r="Y484" s="29"/>
      <c r="Z484" s="29"/>
      <c r="AA484" s="129">
        <f t="shared" si="139"/>
        <v>0</v>
      </c>
      <c r="AB484" s="129">
        <f t="shared" si="140"/>
        <v>0</v>
      </c>
      <c r="AC484" s="129">
        <f t="shared" si="141"/>
        <v>0</v>
      </c>
      <c r="AD484" s="129">
        <f t="shared" si="142"/>
        <v>0</v>
      </c>
      <c r="AE484" s="189"/>
      <c r="AF484" s="189"/>
      <c r="AG484" s="135">
        <f t="shared" si="148"/>
        <v>0</v>
      </c>
      <c r="AH484" s="129"/>
      <c r="AI484" s="135">
        <f t="shared" si="149"/>
        <v>0</v>
      </c>
      <c r="AJ484" s="130">
        <f t="shared" si="143"/>
        <v>0</v>
      </c>
      <c r="AK484" s="130" t="str">
        <f t="shared" si="144"/>
        <v/>
      </c>
      <c r="AL484" s="130" t="str">
        <f t="shared" si="150"/>
        <v/>
      </c>
      <c r="AM484" s="119"/>
      <c r="AN484" s="119"/>
      <c r="AO484" s="94" t="str">
        <f t="shared" si="153"/>
        <v/>
      </c>
      <c r="AP484" s="132"/>
      <c r="AQ484" s="133" t="str">
        <f t="shared" si="152"/>
        <v/>
      </c>
      <c r="AR484" s="249"/>
      <c r="AT484" s="248" t="s">
        <v>54</v>
      </c>
      <c r="AU484" s="136" t="str">
        <f t="shared" si="151"/>
        <v/>
      </c>
      <c r="AV484" s="119"/>
      <c r="AW484" s="119"/>
      <c r="AX484" s="119"/>
    </row>
    <row r="485" spans="3:50" ht="25.5" customHeight="1" x14ac:dyDescent="0.55000000000000004">
      <c r="C485" s="182">
        <v>479</v>
      </c>
      <c r="D485" s="365"/>
      <c r="E485" s="366"/>
      <c r="F485" s="364"/>
      <c r="G485" s="371"/>
      <c r="H485" s="370"/>
      <c r="I485" s="114">
        <f t="shared" si="135"/>
        <v>0</v>
      </c>
      <c r="J485" s="114"/>
      <c r="K485" s="172" t="str">
        <f t="shared" si="136"/>
        <v/>
      </c>
      <c r="L485" s="173" t="str">
        <f t="shared" si="137"/>
        <v/>
      </c>
      <c r="M485" s="248" t="s">
        <v>53</v>
      </c>
      <c r="O485" s="174" t="str">
        <f t="shared" si="138"/>
        <v/>
      </c>
      <c r="P485" s="174" t="str">
        <f t="shared" si="145"/>
        <v/>
      </c>
      <c r="Q485" s="171" t="str">
        <f t="shared" si="146"/>
        <v/>
      </c>
      <c r="R485" s="248" t="s">
        <v>53</v>
      </c>
      <c r="U485" s="134" t="str">
        <f t="shared" si="147"/>
        <v/>
      </c>
      <c r="V485" s="248" t="s">
        <v>53</v>
      </c>
      <c r="W485" s="29"/>
      <c r="X485" s="29"/>
      <c r="Y485" s="29"/>
      <c r="Z485" s="29"/>
      <c r="AA485" s="129">
        <f t="shared" si="139"/>
        <v>0</v>
      </c>
      <c r="AB485" s="129">
        <f t="shared" si="140"/>
        <v>0</v>
      </c>
      <c r="AC485" s="129">
        <f t="shared" si="141"/>
        <v>0</v>
      </c>
      <c r="AD485" s="129">
        <f t="shared" si="142"/>
        <v>0</v>
      </c>
      <c r="AE485" s="189"/>
      <c r="AF485" s="189"/>
      <c r="AG485" s="135">
        <f t="shared" si="148"/>
        <v>0</v>
      </c>
      <c r="AH485" s="129"/>
      <c r="AI485" s="135">
        <f t="shared" si="149"/>
        <v>0</v>
      </c>
      <c r="AJ485" s="130">
        <f t="shared" si="143"/>
        <v>0</v>
      </c>
      <c r="AK485" s="130" t="str">
        <f t="shared" si="144"/>
        <v/>
      </c>
      <c r="AL485" s="130" t="str">
        <f t="shared" si="150"/>
        <v/>
      </c>
      <c r="AM485" s="119"/>
      <c r="AN485" s="119"/>
      <c r="AO485" s="94" t="str">
        <f t="shared" si="153"/>
        <v/>
      </c>
      <c r="AP485" s="132"/>
      <c r="AQ485" s="133" t="str">
        <f t="shared" si="152"/>
        <v/>
      </c>
      <c r="AR485" s="249"/>
      <c r="AT485" s="248" t="s">
        <v>54</v>
      </c>
      <c r="AU485" s="136" t="str">
        <f t="shared" si="151"/>
        <v/>
      </c>
      <c r="AV485" s="119"/>
      <c r="AW485" s="119"/>
      <c r="AX485" s="119"/>
    </row>
    <row r="486" spans="3:50" ht="25.5" customHeight="1" x14ac:dyDescent="0.55000000000000004">
      <c r="C486" s="182">
        <v>480</v>
      </c>
      <c r="D486" s="365"/>
      <c r="E486" s="366"/>
      <c r="F486" s="364"/>
      <c r="G486" s="371"/>
      <c r="H486" s="370"/>
      <c r="I486" s="114">
        <f t="shared" si="135"/>
        <v>0</v>
      </c>
      <c r="J486" s="114"/>
      <c r="K486" s="172" t="str">
        <f t="shared" si="136"/>
        <v/>
      </c>
      <c r="L486" s="173" t="str">
        <f t="shared" si="137"/>
        <v/>
      </c>
      <c r="M486" s="248" t="s">
        <v>53</v>
      </c>
      <c r="O486" s="174" t="str">
        <f t="shared" si="138"/>
        <v/>
      </c>
      <c r="P486" s="174" t="str">
        <f t="shared" si="145"/>
        <v/>
      </c>
      <c r="Q486" s="171" t="str">
        <f t="shared" si="146"/>
        <v/>
      </c>
      <c r="R486" s="248" t="s">
        <v>53</v>
      </c>
      <c r="U486" s="134" t="str">
        <f t="shared" si="147"/>
        <v/>
      </c>
      <c r="V486" s="248" t="s">
        <v>53</v>
      </c>
      <c r="W486" s="29"/>
      <c r="X486" s="29"/>
      <c r="Y486" s="29"/>
      <c r="Z486" s="29"/>
      <c r="AA486" s="129">
        <f t="shared" si="139"/>
        <v>0</v>
      </c>
      <c r="AB486" s="129">
        <f t="shared" si="140"/>
        <v>0</v>
      </c>
      <c r="AC486" s="129">
        <f t="shared" si="141"/>
        <v>0</v>
      </c>
      <c r="AD486" s="129">
        <f t="shared" si="142"/>
        <v>0</v>
      </c>
      <c r="AE486" s="189"/>
      <c r="AF486" s="189"/>
      <c r="AG486" s="135">
        <f t="shared" si="148"/>
        <v>0</v>
      </c>
      <c r="AH486" s="129"/>
      <c r="AI486" s="135">
        <f t="shared" si="149"/>
        <v>0</v>
      </c>
      <c r="AJ486" s="130">
        <f t="shared" si="143"/>
        <v>0</v>
      </c>
      <c r="AK486" s="130" t="str">
        <f t="shared" si="144"/>
        <v/>
      </c>
      <c r="AL486" s="130" t="str">
        <f t="shared" si="150"/>
        <v/>
      </c>
      <c r="AM486" s="119"/>
      <c r="AN486" s="119"/>
      <c r="AO486" s="94" t="str">
        <f t="shared" si="153"/>
        <v/>
      </c>
      <c r="AP486" s="132"/>
      <c r="AQ486" s="133" t="str">
        <f t="shared" si="152"/>
        <v/>
      </c>
      <c r="AR486" s="249"/>
      <c r="AT486" s="248" t="s">
        <v>54</v>
      </c>
      <c r="AU486" s="136" t="str">
        <f t="shared" si="151"/>
        <v/>
      </c>
      <c r="AV486" s="119"/>
      <c r="AW486" s="119"/>
      <c r="AX486" s="119"/>
    </row>
    <row r="487" spans="3:50" ht="25.5" customHeight="1" x14ac:dyDescent="0.55000000000000004">
      <c r="C487" s="182">
        <v>481</v>
      </c>
      <c r="D487" s="365"/>
      <c r="E487" s="366"/>
      <c r="F487" s="364"/>
      <c r="G487" s="371"/>
      <c r="H487" s="370"/>
      <c r="I487" s="114">
        <f t="shared" si="135"/>
        <v>0</v>
      </c>
      <c r="J487" s="114"/>
      <c r="K487" s="172" t="str">
        <f t="shared" si="136"/>
        <v/>
      </c>
      <c r="L487" s="173" t="str">
        <f t="shared" si="137"/>
        <v/>
      </c>
      <c r="M487" s="248" t="s">
        <v>53</v>
      </c>
      <c r="O487" s="174" t="str">
        <f t="shared" si="138"/>
        <v/>
      </c>
      <c r="P487" s="174" t="str">
        <f t="shared" si="145"/>
        <v/>
      </c>
      <c r="Q487" s="171" t="str">
        <f t="shared" si="146"/>
        <v/>
      </c>
      <c r="R487" s="248" t="s">
        <v>53</v>
      </c>
      <c r="U487" s="134" t="str">
        <f t="shared" si="147"/>
        <v/>
      </c>
      <c r="V487" s="248" t="s">
        <v>53</v>
      </c>
      <c r="W487" s="29"/>
      <c r="X487" s="29"/>
      <c r="Y487" s="29"/>
      <c r="Z487" s="29"/>
      <c r="AA487" s="129">
        <f t="shared" si="139"/>
        <v>0</v>
      </c>
      <c r="AB487" s="129">
        <f t="shared" si="140"/>
        <v>0</v>
      </c>
      <c r="AC487" s="129">
        <f t="shared" si="141"/>
        <v>0</v>
      </c>
      <c r="AD487" s="129">
        <f t="shared" si="142"/>
        <v>0</v>
      </c>
      <c r="AE487" s="189"/>
      <c r="AF487" s="189"/>
      <c r="AG487" s="135">
        <f t="shared" si="148"/>
        <v>0</v>
      </c>
      <c r="AH487" s="129"/>
      <c r="AI487" s="135">
        <f t="shared" si="149"/>
        <v>0</v>
      </c>
      <c r="AJ487" s="130">
        <f t="shared" si="143"/>
        <v>0</v>
      </c>
      <c r="AK487" s="130" t="str">
        <f t="shared" si="144"/>
        <v/>
      </c>
      <c r="AL487" s="130" t="str">
        <f t="shared" si="150"/>
        <v/>
      </c>
      <c r="AM487" s="119"/>
      <c r="AN487" s="119"/>
      <c r="AO487" s="94" t="str">
        <f t="shared" si="153"/>
        <v/>
      </c>
      <c r="AP487" s="132"/>
      <c r="AQ487" s="133" t="str">
        <f t="shared" si="152"/>
        <v/>
      </c>
      <c r="AR487" s="249"/>
      <c r="AT487" s="248" t="s">
        <v>54</v>
      </c>
      <c r="AU487" s="136" t="str">
        <f t="shared" si="151"/>
        <v/>
      </c>
      <c r="AV487" s="119"/>
      <c r="AW487" s="119"/>
      <c r="AX487" s="119"/>
    </row>
    <row r="488" spans="3:50" ht="25.5" customHeight="1" x14ac:dyDescent="0.55000000000000004">
      <c r="C488" s="182">
        <v>482</v>
      </c>
      <c r="D488" s="365"/>
      <c r="E488" s="366"/>
      <c r="F488" s="364"/>
      <c r="G488" s="371"/>
      <c r="H488" s="370"/>
      <c r="I488" s="114">
        <f t="shared" si="135"/>
        <v>0</v>
      </c>
      <c r="J488" s="114"/>
      <c r="K488" s="172" t="str">
        <f t="shared" si="136"/>
        <v/>
      </c>
      <c r="L488" s="173" t="str">
        <f t="shared" si="137"/>
        <v/>
      </c>
      <c r="M488" s="248" t="s">
        <v>53</v>
      </c>
      <c r="O488" s="174" t="str">
        <f t="shared" si="138"/>
        <v/>
      </c>
      <c r="P488" s="174" t="str">
        <f t="shared" si="145"/>
        <v/>
      </c>
      <c r="Q488" s="171" t="str">
        <f t="shared" si="146"/>
        <v/>
      </c>
      <c r="R488" s="248" t="s">
        <v>53</v>
      </c>
      <c r="U488" s="134" t="str">
        <f t="shared" si="147"/>
        <v/>
      </c>
      <c r="V488" s="248" t="s">
        <v>53</v>
      </c>
      <c r="W488" s="29"/>
      <c r="X488" s="29"/>
      <c r="Y488" s="29"/>
      <c r="Z488" s="29"/>
      <c r="AA488" s="129">
        <f t="shared" si="139"/>
        <v>0</v>
      </c>
      <c r="AB488" s="129">
        <f t="shared" si="140"/>
        <v>0</v>
      </c>
      <c r="AC488" s="129">
        <f t="shared" si="141"/>
        <v>0</v>
      </c>
      <c r="AD488" s="129">
        <f t="shared" si="142"/>
        <v>0</v>
      </c>
      <c r="AE488" s="189"/>
      <c r="AF488" s="189"/>
      <c r="AG488" s="135">
        <f t="shared" si="148"/>
        <v>0</v>
      </c>
      <c r="AH488" s="129"/>
      <c r="AI488" s="135">
        <f t="shared" si="149"/>
        <v>0</v>
      </c>
      <c r="AJ488" s="130">
        <f t="shared" si="143"/>
        <v>0</v>
      </c>
      <c r="AK488" s="130" t="str">
        <f t="shared" si="144"/>
        <v/>
      </c>
      <c r="AL488" s="130" t="str">
        <f t="shared" si="150"/>
        <v/>
      </c>
      <c r="AM488" s="119"/>
      <c r="AN488" s="119"/>
      <c r="AO488" s="94" t="str">
        <f t="shared" si="153"/>
        <v/>
      </c>
      <c r="AP488" s="132"/>
      <c r="AQ488" s="133" t="str">
        <f t="shared" si="152"/>
        <v/>
      </c>
      <c r="AR488" s="249"/>
      <c r="AT488" s="248" t="s">
        <v>54</v>
      </c>
      <c r="AU488" s="136" t="str">
        <f t="shared" si="151"/>
        <v/>
      </c>
      <c r="AV488" s="119"/>
      <c r="AW488" s="119"/>
      <c r="AX488" s="119"/>
    </row>
    <row r="489" spans="3:50" ht="25.5" customHeight="1" x14ac:dyDescent="0.55000000000000004">
      <c r="C489" s="182">
        <v>483</v>
      </c>
      <c r="D489" s="365"/>
      <c r="E489" s="366"/>
      <c r="F489" s="364"/>
      <c r="G489" s="371"/>
      <c r="H489" s="370"/>
      <c r="I489" s="114">
        <f t="shared" si="135"/>
        <v>0</v>
      </c>
      <c r="J489" s="114"/>
      <c r="K489" s="172" t="str">
        <f t="shared" si="136"/>
        <v/>
      </c>
      <c r="L489" s="173" t="str">
        <f t="shared" si="137"/>
        <v/>
      </c>
      <c r="M489" s="248" t="s">
        <v>53</v>
      </c>
      <c r="O489" s="174" t="str">
        <f t="shared" si="138"/>
        <v/>
      </c>
      <c r="P489" s="174" t="str">
        <f t="shared" si="145"/>
        <v/>
      </c>
      <c r="Q489" s="171" t="str">
        <f t="shared" si="146"/>
        <v/>
      </c>
      <c r="R489" s="248" t="s">
        <v>53</v>
      </c>
      <c r="U489" s="134" t="str">
        <f t="shared" si="147"/>
        <v/>
      </c>
      <c r="V489" s="248" t="s">
        <v>53</v>
      </c>
      <c r="W489" s="29"/>
      <c r="X489" s="29"/>
      <c r="Y489" s="29"/>
      <c r="Z489" s="29"/>
      <c r="AA489" s="129">
        <f t="shared" si="139"/>
        <v>0</v>
      </c>
      <c r="AB489" s="129">
        <f t="shared" si="140"/>
        <v>0</v>
      </c>
      <c r="AC489" s="129">
        <f t="shared" si="141"/>
        <v>0</v>
      </c>
      <c r="AD489" s="129">
        <f t="shared" si="142"/>
        <v>0</v>
      </c>
      <c r="AE489" s="189"/>
      <c r="AF489" s="189"/>
      <c r="AG489" s="135">
        <f t="shared" si="148"/>
        <v>0</v>
      </c>
      <c r="AH489" s="129"/>
      <c r="AI489" s="135">
        <f t="shared" si="149"/>
        <v>0</v>
      </c>
      <c r="AJ489" s="130">
        <f t="shared" si="143"/>
        <v>0</v>
      </c>
      <c r="AK489" s="130" t="str">
        <f t="shared" si="144"/>
        <v/>
      </c>
      <c r="AL489" s="130" t="str">
        <f t="shared" si="150"/>
        <v/>
      </c>
      <c r="AM489" s="119"/>
      <c r="AN489" s="119"/>
      <c r="AO489" s="94" t="str">
        <f t="shared" si="153"/>
        <v/>
      </c>
      <c r="AP489" s="132"/>
      <c r="AQ489" s="133" t="str">
        <f t="shared" si="152"/>
        <v/>
      </c>
      <c r="AR489" s="249"/>
      <c r="AT489" s="248" t="s">
        <v>54</v>
      </c>
      <c r="AU489" s="136" t="str">
        <f t="shared" si="151"/>
        <v/>
      </c>
      <c r="AV489" s="119"/>
      <c r="AW489" s="119"/>
      <c r="AX489" s="119"/>
    </row>
    <row r="490" spans="3:50" ht="25.5" customHeight="1" x14ac:dyDescent="0.55000000000000004">
      <c r="C490" s="182">
        <v>484</v>
      </c>
      <c r="D490" s="365"/>
      <c r="E490" s="366"/>
      <c r="F490" s="364"/>
      <c r="G490" s="371"/>
      <c r="H490" s="370"/>
      <c r="I490" s="114">
        <f t="shared" si="135"/>
        <v>0</v>
      </c>
      <c r="J490" s="114"/>
      <c r="K490" s="172" t="str">
        <f t="shared" si="136"/>
        <v/>
      </c>
      <c r="L490" s="173" t="str">
        <f t="shared" si="137"/>
        <v/>
      </c>
      <c r="M490" s="248" t="s">
        <v>53</v>
      </c>
      <c r="O490" s="174" t="str">
        <f t="shared" si="138"/>
        <v/>
      </c>
      <c r="P490" s="174" t="str">
        <f t="shared" si="145"/>
        <v/>
      </c>
      <c r="Q490" s="171" t="str">
        <f t="shared" si="146"/>
        <v/>
      </c>
      <c r="R490" s="248" t="s">
        <v>53</v>
      </c>
      <c r="U490" s="134" t="str">
        <f t="shared" si="147"/>
        <v/>
      </c>
      <c r="V490" s="248" t="s">
        <v>53</v>
      </c>
      <c r="W490" s="29"/>
      <c r="X490" s="29"/>
      <c r="Y490" s="29"/>
      <c r="Z490" s="29"/>
      <c r="AA490" s="129">
        <f t="shared" si="139"/>
        <v>0</v>
      </c>
      <c r="AB490" s="129">
        <f t="shared" si="140"/>
        <v>0</v>
      </c>
      <c r="AC490" s="129">
        <f t="shared" si="141"/>
        <v>0</v>
      </c>
      <c r="AD490" s="129">
        <f t="shared" si="142"/>
        <v>0</v>
      </c>
      <c r="AE490" s="189"/>
      <c r="AF490" s="189"/>
      <c r="AG490" s="135">
        <f t="shared" si="148"/>
        <v>0</v>
      </c>
      <c r="AH490" s="129"/>
      <c r="AI490" s="135">
        <f t="shared" si="149"/>
        <v>0</v>
      </c>
      <c r="AJ490" s="130">
        <f t="shared" si="143"/>
        <v>0</v>
      </c>
      <c r="AK490" s="130" t="str">
        <f t="shared" si="144"/>
        <v/>
      </c>
      <c r="AL490" s="130" t="str">
        <f t="shared" si="150"/>
        <v/>
      </c>
      <c r="AM490" s="119"/>
      <c r="AN490" s="119"/>
      <c r="AO490" s="94" t="str">
        <f t="shared" si="153"/>
        <v/>
      </c>
      <c r="AP490" s="132"/>
      <c r="AQ490" s="133" t="str">
        <f t="shared" si="152"/>
        <v/>
      </c>
      <c r="AR490" s="249"/>
      <c r="AT490" s="248" t="s">
        <v>54</v>
      </c>
      <c r="AU490" s="136" t="str">
        <f t="shared" si="151"/>
        <v/>
      </c>
      <c r="AV490" s="119"/>
      <c r="AW490" s="119"/>
      <c r="AX490" s="119"/>
    </row>
    <row r="491" spans="3:50" ht="25.5" customHeight="1" x14ac:dyDescent="0.55000000000000004">
      <c r="C491" s="182">
        <v>485</v>
      </c>
      <c r="D491" s="365"/>
      <c r="E491" s="366"/>
      <c r="F491" s="364"/>
      <c r="G491" s="371"/>
      <c r="H491" s="370"/>
      <c r="I491" s="114">
        <f t="shared" si="135"/>
        <v>0</v>
      </c>
      <c r="J491" s="114"/>
      <c r="K491" s="172" t="str">
        <f t="shared" si="136"/>
        <v/>
      </c>
      <c r="L491" s="173" t="str">
        <f t="shared" si="137"/>
        <v/>
      </c>
      <c r="M491" s="248" t="s">
        <v>53</v>
      </c>
      <c r="O491" s="174" t="str">
        <f t="shared" si="138"/>
        <v/>
      </c>
      <c r="P491" s="174" t="str">
        <f t="shared" si="145"/>
        <v/>
      </c>
      <c r="Q491" s="171" t="str">
        <f t="shared" si="146"/>
        <v/>
      </c>
      <c r="R491" s="248" t="s">
        <v>53</v>
      </c>
      <c r="U491" s="134" t="str">
        <f t="shared" si="147"/>
        <v/>
      </c>
      <c r="V491" s="248" t="s">
        <v>53</v>
      </c>
      <c r="W491" s="29"/>
      <c r="X491" s="29"/>
      <c r="Y491" s="29"/>
      <c r="Z491" s="29"/>
      <c r="AA491" s="129">
        <f t="shared" si="139"/>
        <v>0</v>
      </c>
      <c r="AB491" s="129">
        <f t="shared" si="140"/>
        <v>0</v>
      </c>
      <c r="AC491" s="129">
        <f t="shared" si="141"/>
        <v>0</v>
      </c>
      <c r="AD491" s="129">
        <f t="shared" si="142"/>
        <v>0</v>
      </c>
      <c r="AE491" s="189"/>
      <c r="AF491" s="189"/>
      <c r="AG491" s="135">
        <f t="shared" si="148"/>
        <v>0</v>
      </c>
      <c r="AH491" s="129"/>
      <c r="AI491" s="135">
        <f t="shared" si="149"/>
        <v>0</v>
      </c>
      <c r="AJ491" s="130">
        <f t="shared" si="143"/>
        <v>0</v>
      </c>
      <c r="AK491" s="130" t="str">
        <f t="shared" si="144"/>
        <v/>
      </c>
      <c r="AL491" s="130" t="str">
        <f t="shared" si="150"/>
        <v/>
      </c>
      <c r="AM491" s="119"/>
      <c r="AN491" s="119"/>
      <c r="AO491" s="94" t="str">
        <f t="shared" si="153"/>
        <v/>
      </c>
      <c r="AP491" s="132"/>
      <c r="AQ491" s="133" t="str">
        <f t="shared" si="152"/>
        <v/>
      </c>
      <c r="AR491" s="249"/>
      <c r="AT491" s="248" t="s">
        <v>54</v>
      </c>
      <c r="AU491" s="136" t="str">
        <f t="shared" si="151"/>
        <v/>
      </c>
      <c r="AV491" s="119"/>
      <c r="AW491" s="119"/>
      <c r="AX491" s="119"/>
    </row>
    <row r="492" spans="3:50" ht="25.5" customHeight="1" x14ac:dyDescent="0.55000000000000004">
      <c r="C492" s="182">
        <v>486</v>
      </c>
      <c r="D492" s="365"/>
      <c r="E492" s="366"/>
      <c r="F492" s="364"/>
      <c r="G492" s="371"/>
      <c r="H492" s="370"/>
      <c r="I492" s="114">
        <f t="shared" si="135"/>
        <v>0</v>
      </c>
      <c r="J492" s="114"/>
      <c r="K492" s="172" t="str">
        <f t="shared" si="136"/>
        <v/>
      </c>
      <c r="L492" s="173" t="str">
        <f t="shared" si="137"/>
        <v/>
      </c>
      <c r="M492" s="248" t="s">
        <v>53</v>
      </c>
      <c r="O492" s="174" t="str">
        <f t="shared" si="138"/>
        <v/>
      </c>
      <c r="P492" s="174" t="str">
        <f t="shared" si="145"/>
        <v/>
      </c>
      <c r="Q492" s="171" t="str">
        <f t="shared" si="146"/>
        <v/>
      </c>
      <c r="R492" s="248" t="s">
        <v>53</v>
      </c>
      <c r="U492" s="134" t="str">
        <f t="shared" si="147"/>
        <v/>
      </c>
      <c r="V492" s="248" t="s">
        <v>53</v>
      </c>
      <c r="W492" s="29"/>
      <c r="X492" s="29"/>
      <c r="Y492" s="29"/>
      <c r="Z492" s="29"/>
      <c r="AA492" s="129">
        <f t="shared" si="139"/>
        <v>0</v>
      </c>
      <c r="AB492" s="129">
        <f t="shared" si="140"/>
        <v>0</v>
      </c>
      <c r="AC492" s="129">
        <f t="shared" si="141"/>
        <v>0</v>
      </c>
      <c r="AD492" s="129">
        <f t="shared" si="142"/>
        <v>0</v>
      </c>
      <c r="AE492" s="189"/>
      <c r="AF492" s="189"/>
      <c r="AG492" s="135">
        <f t="shared" si="148"/>
        <v>0</v>
      </c>
      <c r="AH492" s="129"/>
      <c r="AI492" s="135">
        <f t="shared" si="149"/>
        <v>0</v>
      </c>
      <c r="AJ492" s="130">
        <f t="shared" si="143"/>
        <v>0</v>
      </c>
      <c r="AK492" s="130" t="str">
        <f t="shared" si="144"/>
        <v/>
      </c>
      <c r="AL492" s="130" t="str">
        <f t="shared" si="150"/>
        <v/>
      </c>
      <c r="AM492" s="119"/>
      <c r="AN492" s="119"/>
      <c r="AO492" s="94" t="str">
        <f t="shared" si="153"/>
        <v/>
      </c>
      <c r="AP492" s="132"/>
      <c r="AQ492" s="133" t="str">
        <f t="shared" si="152"/>
        <v/>
      </c>
      <c r="AR492" s="249"/>
      <c r="AT492" s="248" t="s">
        <v>54</v>
      </c>
      <c r="AU492" s="136" t="str">
        <f t="shared" si="151"/>
        <v/>
      </c>
      <c r="AV492" s="119"/>
      <c r="AW492" s="119"/>
      <c r="AX492" s="119"/>
    </row>
    <row r="493" spans="3:50" ht="25.5" customHeight="1" x14ac:dyDescent="0.55000000000000004">
      <c r="C493" s="182">
        <v>487</v>
      </c>
      <c r="D493" s="365"/>
      <c r="E493" s="366"/>
      <c r="F493" s="364"/>
      <c r="G493" s="371"/>
      <c r="H493" s="370"/>
      <c r="I493" s="114">
        <f t="shared" si="135"/>
        <v>0</v>
      </c>
      <c r="J493" s="114"/>
      <c r="K493" s="172" t="str">
        <f t="shared" si="136"/>
        <v/>
      </c>
      <c r="L493" s="173" t="str">
        <f t="shared" si="137"/>
        <v/>
      </c>
      <c r="M493" s="248" t="s">
        <v>53</v>
      </c>
      <c r="O493" s="174" t="str">
        <f t="shared" si="138"/>
        <v/>
      </c>
      <c r="P493" s="174" t="str">
        <f t="shared" si="145"/>
        <v/>
      </c>
      <c r="Q493" s="171" t="str">
        <f t="shared" si="146"/>
        <v/>
      </c>
      <c r="R493" s="248" t="s">
        <v>53</v>
      </c>
      <c r="U493" s="134" t="str">
        <f t="shared" si="147"/>
        <v/>
      </c>
      <c r="V493" s="248" t="s">
        <v>53</v>
      </c>
      <c r="W493" s="29"/>
      <c r="X493" s="29"/>
      <c r="Y493" s="29"/>
      <c r="Z493" s="29"/>
      <c r="AA493" s="129">
        <f t="shared" si="139"/>
        <v>0</v>
      </c>
      <c r="AB493" s="129">
        <f t="shared" si="140"/>
        <v>0</v>
      </c>
      <c r="AC493" s="129">
        <f t="shared" si="141"/>
        <v>0</v>
      </c>
      <c r="AD493" s="129">
        <f t="shared" si="142"/>
        <v>0</v>
      </c>
      <c r="AE493" s="189"/>
      <c r="AF493" s="189"/>
      <c r="AG493" s="135">
        <f t="shared" si="148"/>
        <v>0</v>
      </c>
      <c r="AH493" s="129"/>
      <c r="AI493" s="135">
        <f t="shared" si="149"/>
        <v>0</v>
      </c>
      <c r="AJ493" s="130">
        <f t="shared" si="143"/>
        <v>0</v>
      </c>
      <c r="AK493" s="130" t="str">
        <f t="shared" si="144"/>
        <v/>
      </c>
      <c r="AL493" s="130" t="str">
        <f t="shared" si="150"/>
        <v/>
      </c>
      <c r="AM493" s="119"/>
      <c r="AN493" s="119"/>
      <c r="AO493" s="94" t="str">
        <f t="shared" si="153"/>
        <v/>
      </c>
      <c r="AP493" s="132"/>
      <c r="AQ493" s="133" t="str">
        <f t="shared" si="152"/>
        <v/>
      </c>
      <c r="AR493" s="249"/>
      <c r="AT493" s="248" t="s">
        <v>54</v>
      </c>
      <c r="AU493" s="136" t="str">
        <f t="shared" si="151"/>
        <v/>
      </c>
      <c r="AV493" s="119"/>
      <c r="AW493" s="119"/>
      <c r="AX493" s="119"/>
    </row>
    <row r="494" spans="3:50" ht="25.5" customHeight="1" x14ac:dyDescent="0.55000000000000004">
      <c r="C494" s="182">
        <v>488</v>
      </c>
      <c r="D494" s="365"/>
      <c r="E494" s="366"/>
      <c r="F494" s="364"/>
      <c r="G494" s="371"/>
      <c r="H494" s="370"/>
      <c r="I494" s="114">
        <f t="shared" si="135"/>
        <v>0</v>
      </c>
      <c r="J494" s="114"/>
      <c r="K494" s="172" t="str">
        <f t="shared" si="136"/>
        <v/>
      </c>
      <c r="L494" s="173" t="str">
        <f t="shared" si="137"/>
        <v/>
      </c>
      <c r="M494" s="248" t="s">
        <v>53</v>
      </c>
      <c r="O494" s="174" t="str">
        <f t="shared" si="138"/>
        <v/>
      </c>
      <c r="P494" s="174" t="str">
        <f t="shared" si="145"/>
        <v/>
      </c>
      <c r="Q494" s="171" t="str">
        <f t="shared" si="146"/>
        <v/>
      </c>
      <c r="R494" s="248" t="s">
        <v>53</v>
      </c>
      <c r="U494" s="134" t="str">
        <f t="shared" si="147"/>
        <v/>
      </c>
      <c r="V494" s="248" t="s">
        <v>53</v>
      </c>
      <c r="W494" s="29"/>
      <c r="X494" s="29"/>
      <c r="Y494" s="29"/>
      <c r="Z494" s="29"/>
      <c r="AA494" s="129">
        <f t="shared" si="139"/>
        <v>0</v>
      </c>
      <c r="AB494" s="129">
        <f t="shared" si="140"/>
        <v>0</v>
      </c>
      <c r="AC494" s="129">
        <f t="shared" si="141"/>
        <v>0</v>
      </c>
      <c r="AD494" s="129">
        <f t="shared" si="142"/>
        <v>0</v>
      </c>
      <c r="AE494" s="189"/>
      <c r="AF494" s="189"/>
      <c r="AG494" s="135">
        <f t="shared" si="148"/>
        <v>0</v>
      </c>
      <c r="AH494" s="129"/>
      <c r="AI494" s="135">
        <f t="shared" si="149"/>
        <v>0</v>
      </c>
      <c r="AJ494" s="130">
        <f t="shared" si="143"/>
        <v>0</v>
      </c>
      <c r="AK494" s="130" t="str">
        <f t="shared" si="144"/>
        <v/>
      </c>
      <c r="AL494" s="130" t="str">
        <f t="shared" si="150"/>
        <v/>
      </c>
      <c r="AM494" s="119"/>
      <c r="AN494" s="119"/>
      <c r="AO494" s="94" t="str">
        <f t="shared" si="153"/>
        <v/>
      </c>
      <c r="AP494" s="132"/>
      <c r="AQ494" s="133" t="str">
        <f t="shared" si="152"/>
        <v/>
      </c>
      <c r="AR494" s="249"/>
      <c r="AT494" s="248" t="s">
        <v>54</v>
      </c>
      <c r="AU494" s="136" t="str">
        <f t="shared" si="151"/>
        <v/>
      </c>
      <c r="AV494" s="119"/>
      <c r="AW494" s="119"/>
      <c r="AX494" s="119"/>
    </row>
    <row r="495" spans="3:50" ht="25.5" customHeight="1" x14ac:dyDescent="0.55000000000000004">
      <c r="C495" s="182">
        <v>489</v>
      </c>
      <c r="D495" s="365"/>
      <c r="E495" s="366"/>
      <c r="F495" s="364"/>
      <c r="G495" s="371"/>
      <c r="H495" s="370"/>
      <c r="I495" s="114">
        <f t="shared" si="135"/>
        <v>0</v>
      </c>
      <c r="J495" s="114"/>
      <c r="K495" s="172" t="str">
        <f t="shared" si="136"/>
        <v/>
      </c>
      <c r="L495" s="173" t="str">
        <f t="shared" si="137"/>
        <v/>
      </c>
      <c r="M495" s="248" t="s">
        <v>53</v>
      </c>
      <c r="O495" s="174" t="str">
        <f t="shared" si="138"/>
        <v/>
      </c>
      <c r="P495" s="174" t="str">
        <f t="shared" si="145"/>
        <v/>
      </c>
      <c r="Q495" s="171" t="str">
        <f t="shared" si="146"/>
        <v/>
      </c>
      <c r="R495" s="248" t="s">
        <v>53</v>
      </c>
      <c r="U495" s="134" t="str">
        <f t="shared" si="147"/>
        <v/>
      </c>
      <c r="V495" s="248" t="s">
        <v>53</v>
      </c>
      <c r="W495" s="29"/>
      <c r="X495" s="29"/>
      <c r="Y495" s="29"/>
      <c r="Z495" s="29"/>
      <c r="AA495" s="129">
        <f t="shared" si="139"/>
        <v>0</v>
      </c>
      <c r="AB495" s="129">
        <f t="shared" si="140"/>
        <v>0</v>
      </c>
      <c r="AC495" s="129">
        <f t="shared" si="141"/>
        <v>0</v>
      </c>
      <c r="AD495" s="129">
        <f t="shared" si="142"/>
        <v>0</v>
      </c>
      <c r="AE495" s="189"/>
      <c r="AF495" s="189"/>
      <c r="AG495" s="135">
        <f t="shared" si="148"/>
        <v>0</v>
      </c>
      <c r="AH495" s="129"/>
      <c r="AI495" s="135">
        <f t="shared" si="149"/>
        <v>0</v>
      </c>
      <c r="AJ495" s="130">
        <f t="shared" si="143"/>
        <v>0</v>
      </c>
      <c r="AK495" s="130" t="str">
        <f t="shared" si="144"/>
        <v/>
      </c>
      <c r="AL495" s="130" t="str">
        <f t="shared" si="150"/>
        <v/>
      </c>
      <c r="AM495" s="119"/>
      <c r="AN495" s="119"/>
      <c r="AO495" s="94" t="str">
        <f t="shared" si="153"/>
        <v/>
      </c>
      <c r="AP495" s="132"/>
      <c r="AQ495" s="133" t="str">
        <f t="shared" si="152"/>
        <v/>
      </c>
      <c r="AR495" s="249"/>
      <c r="AT495" s="248" t="s">
        <v>54</v>
      </c>
      <c r="AU495" s="136" t="str">
        <f t="shared" si="151"/>
        <v/>
      </c>
      <c r="AV495" s="119"/>
      <c r="AW495" s="119"/>
      <c r="AX495" s="119"/>
    </row>
    <row r="496" spans="3:50" ht="25.5" customHeight="1" x14ac:dyDescent="0.55000000000000004">
      <c r="C496" s="182">
        <v>490</v>
      </c>
      <c r="D496" s="365"/>
      <c r="E496" s="366"/>
      <c r="F496" s="364"/>
      <c r="G496" s="371"/>
      <c r="H496" s="370"/>
      <c r="I496" s="114">
        <f t="shared" si="135"/>
        <v>0</v>
      </c>
      <c r="J496" s="114"/>
      <c r="K496" s="172" t="str">
        <f t="shared" si="136"/>
        <v/>
      </c>
      <c r="L496" s="173" t="str">
        <f t="shared" si="137"/>
        <v/>
      </c>
      <c r="M496" s="248" t="s">
        <v>53</v>
      </c>
      <c r="O496" s="174" t="str">
        <f t="shared" si="138"/>
        <v/>
      </c>
      <c r="P496" s="174" t="str">
        <f t="shared" si="145"/>
        <v/>
      </c>
      <c r="Q496" s="171" t="str">
        <f t="shared" si="146"/>
        <v/>
      </c>
      <c r="R496" s="248" t="s">
        <v>53</v>
      </c>
      <c r="U496" s="134" t="str">
        <f t="shared" si="147"/>
        <v/>
      </c>
      <c r="V496" s="248" t="s">
        <v>53</v>
      </c>
      <c r="W496" s="29"/>
      <c r="X496" s="29"/>
      <c r="Y496" s="29"/>
      <c r="Z496" s="29"/>
      <c r="AA496" s="129">
        <f t="shared" si="139"/>
        <v>0</v>
      </c>
      <c r="AB496" s="129">
        <f t="shared" si="140"/>
        <v>0</v>
      </c>
      <c r="AC496" s="129">
        <f t="shared" si="141"/>
        <v>0</v>
      </c>
      <c r="AD496" s="129">
        <f t="shared" si="142"/>
        <v>0</v>
      </c>
      <c r="AE496" s="189"/>
      <c r="AF496" s="189"/>
      <c r="AG496" s="135">
        <f t="shared" si="148"/>
        <v>0</v>
      </c>
      <c r="AH496" s="129"/>
      <c r="AI496" s="135">
        <f t="shared" si="149"/>
        <v>0</v>
      </c>
      <c r="AJ496" s="130">
        <f t="shared" si="143"/>
        <v>0</v>
      </c>
      <c r="AK496" s="130" t="str">
        <f t="shared" si="144"/>
        <v/>
      </c>
      <c r="AL496" s="130" t="str">
        <f t="shared" si="150"/>
        <v/>
      </c>
      <c r="AM496" s="119"/>
      <c r="AN496" s="119"/>
      <c r="AO496" s="94" t="str">
        <f t="shared" si="153"/>
        <v/>
      </c>
      <c r="AP496" s="132"/>
      <c r="AQ496" s="133" t="str">
        <f t="shared" si="152"/>
        <v/>
      </c>
      <c r="AR496" s="249"/>
      <c r="AT496" s="248" t="s">
        <v>54</v>
      </c>
      <c r="AU496" s="136" t="str">
        <f t="shared" si="151"/>
        <v/>
      </c>
      <c r="AV496" s="119"/>
      <c r="AW496" s="119"/>
      <c r="AX496" s="119"/>
    </row>
    <row r="497" spans="1:50" ht="25.5" customHeight="1" x14ac:dyDescent="0.55000000000000004">
      <c r="C497" s="182">
        <v>491</v>
      </c>
      <c r="D497" s="365"/>
      <c r="E497" s="366"/>
      <c r="F497" s="364"/>
      <c r="G497" s="371"/>
      <c r="H497" s="370"/>
      <c r="I497" s="114">
        <f t="shared" si="135"/>
        <v>0</v>
      </c>
      <c r="J497" s="114"/>
      <c r="K497" s="172" t="str">
        <f t="shared" si="136"/>
        <v/>
      </c>
      <c r="L497" s="173" t="str">
        <f t="shared" si="137"/>
        <v/>
      </c>
      <c r="M497" s="248" t="s">
        <v>53</v>
      </c>
      <c r="O497" s="174" t="str">
        <f t="shared" si="138"/>
        <v/>
      </c>
      <c r="P497" s="174" t="str">
        <f t="shared" si="145"/>
        <v/>
      </c>
      <c r="Q497" s="171" t="str">
        <f t="shared" si="146"/>
        <v/>
      </c>
      <c r="R497" s="248" t="s">
        <v>53</v>
      </c>
      <c r="U497" s="134" t="str">
        <f t="shared" si="147"/>
        <v/>
      </c>
      <c r="V497" s="248" t="s">
        <v>53</v>
      </c>
      <c r="W497" s="29"/>
      <c r="X497" s="29"/>
      <c r="Y497" s="29"/>
      <c r="Z497" s="29"/>
      <c r="AA497" s="129">
        <f t="shared" si="139"/>
        <v>0</v>
      </c>
      <c r="AB497" s="129">
        <f t="shared" si="140"/>
        <v>0</v>
      </c>
      <c r="AC497" s="129">
        <f t="shared" si="141"/>
        <v>0</v>
      </c>
      <c r="AD497" s="129">
        <f t="shared" si="142"/>
        <v>0</v>
      </c>
      <c r="AE497" s="189"/>
      <c r="AF497" s="189"/>
      <c r="AG497" s="135">
        <f t="shared" si="148"/>
        <v>0</v>
      </c>
      <c r="AH497" s="129"/>
      <c r="AI497" s="135">
        <f t="shared" si="149"/>
        <v>0</v>
      </c>
      <c r="AJ497" s="130">
        <f t="shared" si="143"/>
        <v>0</v>
      </c>
      <c r="AK497" s="130" t="str">
        <f t="shared" si="144"/>
        <v/>
      </c>
      <c r="AL497" s="130" t="str">
        <f t="shared" si="150"/>
        <v/>
      </c>
      <c r="AM497" s="119"/>
      <c r="AN497" s="119"/>
      <c r="AO497" s="94" t="str">
        <f t="shared" si="153"/>
        <v/>
      </c>
      <c r="AP497" s="132"/>
      <c r="AQ497" s="133" t="str">
        <f t="shared" si="152"/>
        <v/>
      </c>
      <c r="AR497" s="249"/>
      <c r="AT497" s="248" t="s">
        <v>54</v>
      </c>
      <c r="AU497" s="136" t="str">
        <f t="shared" si="151"/>
        <v/>
      </c>
      <c r="AV497" s="119"/>
      <c r="AW497" s="119"/>
      <c r="AX497" s="119"/>
    </row>
    <row r="498" spans="1:50" ht="25.5" customHeight="1" x14ac:dyDescent="0.55000000000000004">
      <c r="C498" s="182">
        <v>492</v>
      </c>
      <c r="D498" s="365"/>
      <c r="E498" s="366"/>
      <c r="F498" s="364"/>
      <c r="G498" s="371"/>
      <c r="H498" s="370"/>
      <c r="I498" s="114">
        <f t="shared" si="135"/>
        <v>0</v>
      </c>
      <c r="J498" s="114"/>
      <c r="K498" s="172" t="str">
        <f t="shared" si="136"/>
        <v/>
      </c>
      <c r="L498" s="173" t="str">
        <f t="shared" si="137"/>
        <v/>
      </c>
      <c r="M498" s="248" t="s">
        <v>53</v>
      </c>
      <c r="O498" s="174" t="str">
        <f t="shared" si="138"/>
        <v/>
      </c>
      <c r="P498" s="174" t="str">
        <f t="shared" si="145"/>
        <v/>
      </c>
      <c r="Q498" s="171" t="str">
        <f t="shared" si="146"/>
        <v/>
      </c>
      <c r="R498" s="248" t="s">
        <v>53</v>
      </c>
      <c r="U498" s="134" t="str">
        <f t="shared" si="147"/>
        <v/>
      </c>
      <c r="V498" s="248" t="s">
        <v>53</v>
      </c>
      <c r="W498" s="29"/>
      <c r="X498" s="29"/>
      <c r="Y498" s="29"/>
      <c r="Z498" s="29"/>
      <c r="AA498" s="129">
        <f t="shared" si="139"/>
        <v>0</v>
      </c>
      <c r="AB498" s="129">
        <f t="shared" si="140"/>
        <v>0</v>
      </c>
      <c r="AC498" s="129">
        <f t="shared" si="141"/>
        <v>0</v>
      </c>
      <c r="AD498" s="129">
        <f t="shared" si="142"/>
        <v>0</v>
      </c>
      <c r="AE498" s="189"/>
      <c r="AF498" s="189"/>
      <c r="AG498" s="135">
        <f t="shared" si="148"/>
        <v>0</v>
      </c>
      <c r="AH498" s="129"/>
      <c r="AI498" s="135">
        <f t="shared" si="149"/>
        <v>0</v>
      </c>
      <c r="AJ498" s="130">
        <f t="shared" si="143"/>
        <v>0</v>
      </c>
      <c r="AK498" s="130" t="str">
        <f t="shared" si="144"/>
        <v/>
      </c>
      <c r="AL498" s="130" t="str">
        <f t="shared" si="150"/>
        <v/>
      </c>
      <c r="AM498" s="119"/>
      <c r="AN498" s="119"/>
      <c r="AO498" s="94" t="str">
        <f t="shared" si="153"/>
        <v/>
      </c>
      <c r="AP498" s="132"/>
      <c r="AQ498" s="133" t="str">
        <f t="shared" si="152"/>
        <v/>
      </c>
      <c r="AR498" s="249"/>
      <c r="AT498" s="248" t="s">
        <v>54</v>
      </c>
      <c r="AU498" s="136" t="str">
        <f t="shared" si="151"/>
        <v/>
      </c>
      <c r="AV498" s="119"/>
      <c r="AW498" s="119"/>
      <c r="AX498" s="119"/>
    </row>
    <row r="499" spans="1:50" ht="25.5" customHeight="1" x14ac:dyDescent="0.55000000000000004">
      <c r="C499" s="182">
        <v>493</v>
      </c>
      <c r="D499" s="365"/>
      <c r="E499" s="366"/>
      <c r="F499" s="364"/>
      <c r="G499" s="371"/>
      <c r="H499" s="370"/>
      <c r="I499" s="114">
        <f t="shared" si="135"/>
        <v>0</v>
      </c>
      <c r="J499" s="114"/>
      <c r="K499" s="172" t="str">
        <f t="shared" si="136"/>
        <v/>
      </c>
      <c r="L499" s="173" t="str">
        <f t="shared" si="137"/>
        <v/>
      </c>
      <c r="M499" s="248" t="s">
        <v>53</v>
      </c>
      <c r="O499" s="174" t="str">
        <f t="shared" si="138"/>
        <v/>
      </c>
      <c r="P499" s="174" t="str">
        <f t="shared" si="145"/>
        <v/>
      </c>
      <c r="Q499" s="171" t="str">
        <f t="shared" si="146"/>
        <v/>
      </c>
      <c r="R499" s="248" t="s">
        <v>53</v>
      </c>
      <c r="U499" s="134" t="str">
        <f t="shared" si="147"/>
        <v/>
      </c>
      <c r="V499" s="248" t="s">
        <v>53</v>
      </c>
      <c r="W499" s="29"/>
      <c r="X499" s="29"/>
      <c r="Y499" s="29"/>
      <c r="Z499" s="29"/>
      <c r="AA499" s="129">
        <f t="shared" si="139"/>
        <v>0</v>
      </c>
      <c r="AB499" s="129">
        <f t="shared" si="140"/>
        <v>0</v>
      </c>
      <c r="AC499" s="129">
        <f t="shared" si="141"/>
        <v>0</v>
      </c>
      <c r="AD499" s="129">
        <f t="shared" si="142"/>
        <v>0</v>
      </c>
      <c r="AE499" s="189"/>
      <c r="AF499" s="189"/>
      <c r="AG499" s="135">
        <f t="shared" si="148"/>
        <v>0</v>
      </c>
      <c r="AH499" s="129"/>
      <c r="AI499" s="135">
        <f t="shared" si="149"/>
        <v>0</v>
      </c>
      <c r="AJ499" s="130">
        <f t="shared" si="143"/>
        <v>0</v>
      </c>
      <c r="AK499" s="130" t="str">
        <f t="shared" si="144"/>
        <v/>
      </c>
      <c r="AL499" s="130" t="str">
        <f t="shared" si="150"/>
        <v/>
      </c>
      <c r="AM499" s="119"/>
      <c r="AN499" s="119"/>
      <c r="AO499" s="94" t="str">
        <f t="shared" si="153"/>
        <v/>
      </c>
      <c r="AP499" s="132"/>
      <c r="AQ499" s="133" t="str">
        <f t="shared" si="152"/>
        <v/>
      </c>
      <c r="AR499" s="249"/>
      <c r="AT499" s="248" t="s">
        <v>54</v>
      </c>
      <c r="AU499" s="136" t="str">
        <f t="shared" si="151"/>
        <v/>
      </c>
      <c r="AV499" s="119"/>
      <c r="AW499" s="119"/>
      <c r="AX499" s="119"/>
    </row>
    <row r="500" spans="1:50" ht="25.5" customHeight="1" x14ac:dyDescent="0.55000000000000004">
      <c r="C500" s="182">
        <v>494</v>
      </c>
      <c r="D500" s="365"/>
      <c r="E500" s="366"/>
      <c r="F500" s="364"/>
      <c r="G500" s="371"/>
      <c r="H500" s="370"/>
      <c r="I500" s="114">
        <f t="shared" si="135"/>
        <v>0</v>
      </c>
      <c r="J500" s="114"/>
      <c r="K500" s="172" t="str">
        <f t="shared" si="136"/>
        <v/>
      </c>
      <c r="L500" s="173" t="str">
        <f t="shared" si="137"/>
        <v/>
      </c>
      <c r="M500" s="248" t="s">
        <v>53</v>
      </c>
      <c r="O500" s="174" t="str">
        <f t="shared" si="138"/>
        <v/>
      </c>
      <c r="P500" s="174" t="str">
        <f t="shared" si="145"/>
        <v/>
      </c>
      <c r="Q500" s="171" t="str">
        <f t="shared" si="146"/>
        <v/>
      </c>
      <c r="R500" s="248" t="s">
        <v>53</v>
      </c>
      <c r="U500" s="134" t="str">
        <f t="shared" si="147"/>
        <v/>
      </c>
      <c r="V500" s="248" t="s">
        <v>53</v>
      </c>
      <c r="W500" s="29"/>
      <c r="X500" s="29"/>
      <c r="Y500" s="29"/>
      <c r="Z500" s="29"/>
      <c r="AA500" s="129">
        <f t="shared" si="139"/>
        <v>0</v>
      </c>
      <c r="AB500" s="129">
        <f t="shared" si="140"/>
        <v>0</v>
      </c>
      <c r="AC500" s="129">
        <f t="shared" si="141"/>
        <v>0</v>
      </c>
      <c r="AD500" s="129">
        <f t="shared" si="142"/>
        <v>0</v>
      </c>
      <c r="AE500" s="189"/>
      <c r="AF500" s="189"/>
      <c r="AG500" s="135">
        <f t="shared" si="148"/>
        <v>0</v>
      </c>
      <c r="AH500" s="129"/>
      <c r="AI500" s="135">
        <f t="shared" si="149"/>
        <v>0</v>
      </c>
      <c r="AJ500" s="130">
        <f t="shared" si="143"/>
        <v>0</v>
      </c>
      <c r="AK500" s="130" t="str">
        <f t="shared" si="144"/>
        <v/>
      </c>
      <c r="AL500" s="130" t="str">
        <f t="shared" si="150"/>
        <v/>
      </c>
      <c r="AM500" s="119"/>
      <c r="AN500" s="119"/>
      <c r="AO500" s="94" t="str">
        <f t="shared" si="153"/>
        <v/>
      </c>
      <c r="AP500" s="132"/>
      <c r="AQ500" s="133" t="str">
        <f t="shared" si="152"/>
        <v/>
      </c>
      <c r="AR500" s="249"/>
      <c r="AT500" s="248" t="s">
        <v>54</v>
      </c>
      <c r="AU500" s="136" t="str">
        <f t="shared" si="151"/>
        <v/>
      </c>
      <c r="AV500" s="119"/>
      <c r="AW500" s="119"/>
      <c r="AX500" s="119"/>
    </row>
    <row r="501" spans="1:50" ht="25.5" customHeight="1" x14ac:dyDescent="0.55000000000000004">
      <c r="C501" s="182">
        <v>495</v>
      </c>
      <c r="D501" s="365"/>
      <c r="E501" s="366"/>
      <c r="F501" s="364"/>
      <c r="G501" s="371"/>
      <c r="H501" s="370"/>
      <c r="I501" s="114">
        <f t="shared" si="135"/>
        <v>0</v>
      </c>
      <c r="J501" s="114"/>
      <c r="K501" s="172" t="str">
        <f t="shared" si="136"/>
        <v/>
      </c>
      <c r="L501" s="173" t="str">
        <f t="shared" si="137"/>
        <v/>
      </c>
      <c r="M501" s="248" t="s">
        <v>53</v>
      </c>
      <c r="O501" s="174" t="str">
        <f t="shared" si="138"/>
        <v/>
      </c>
      <c r="P501" s="174" t="str">
        <f t="shared" si="145"/>
        <v/>
      </c>
      <c r="Q501" s="171" t="str">
        <f t="shared" si="146"/>
        <v/>
      </c>
      <c r="R501" s="248" t="s">
        <v>53</v>
      </c>
      <c r="U501" s="134" t="str">
        <f t="shared" si="147"/>
        <v/>
      </c>
      <c r="V501" s="248" t="s">
        <v>53</v>
      </c>
      <c r="W501" s="29"/>
      <c r="X501" s="29"/>
      <c r="Y501" s="29"/>
      <c r="Z501" s="29"/>
      <c r="AA501" s="129">
        <f t="shared" si="139"/>
        <v>0</v>
      </c>
      <c r="AB501" s="129">
        <f t="shared" si="140"/>
        <v>0</v>
      </c>
      <c r="AC501" s="129">
        <f t="shared" si="141"/>
        <v>0</v>
      </c>
      <c r="AD501" s="129">
        <f t="shared" si="142"/>
        <v>0</v>
      </c>
      <c r="AE501" s="189"/>
      <c r="AF501" s="189"/>
      <c r="AG501" s="135">
        <f t="shared" si="148"/>
        <v>0</v>
      </c>
      <c r="AH501" s="129"/>
      <c r="AI501" s="135">
        <f t="shared" si="149"/>
        <v>0</v>
      </c>
      <c r="AJ501" s="130">
        <f t="shared" si="143"/>
        <v>0</v>
      </c>
      <c r="AK501" s="130" t="str">
        <f t="shared" si="144"/>
        <v/>
      </c>
      <c r="AL501" s="130" t="str">
        <f t="shared" si="150"/>
        <v/>
      </c>
      <c r="AM501" s="119"/>
      <c r="AN501" s="119"/>
      <c r="AO501" s="94" t="str">
        <f t="shared" si="153"/>
        <v/>
      </c>
      <c r="AP501" s="132"/>
      <c r="AQ501" s="133" t="str">
        <f t="shared" si="152"/>
        <v/>
      </c>
      <c r="AR501" s="249"/>
      <c r="AT501" s="248" t="s">
        <v>54</v>
      </c>
      <c r="AU501" s="136" t="str">
        <f t="shared" si="151"/>
        <v/>
      </c>
      <c r="AV501" s="119"/>
      <c r="AW501" s="119"/>
      <c r="AX501" s="119"/>
    </row>
    <row r="502" spans="1:50" ht="25.5" customHeight="1" x14ac:dyDescent="0.55000000000000004">
      <c r="C502" s="182">
        <v>496</v>
      </c>
      <c r="D502" s="365"/>
      <c r="E502" s="366"/>
      <c r="F502" s="364"/>
      <c r="G502" s="371"/>
      <c r="H502" s="370"/>
      <c r="I502" s="114">
        <f t="shared" si="135"/>
        <v>0</v>
      </c>
      <c r="J502" s="114"/>
      <c r="K502" s="172" t="str">
        <f t="shared" si="136"/>
        <v/>
      </c>
      <c r="L502" s="173" t="str">
        <f t="shared" si="137"/>
        <v/>
      </c>
      <c r="M502" s="248" t="s">
        <v>53</v>
      </c>
      <c r="O502" s="174" t="str">
        <f t="shared" si="138"/>
        <v/>
      </c>
      <c r="P502" s="174" t="str">
        <f t="shared" si="145"/>
        <v/>
      </c>
      <c r="Q502" s="171" t="str">
        <f t="shared" si="146"/>
        <v/>
      </c>
      <c r="R502" s="248" t="s">
        <v>53</v>
      </c>
      <c r="U502" s="134" t="str">
        <f t="shared" si="147"/>
        <v/>
      </c>
      <c r="V502" s="248" t="s">
        <v>53</v>
      </c>
      <c r="W502" s="29"/>
      <c r="X502" s="29"/>
      <c r="Y502" s="29"/>
      <c r="Z502" s="29"/>
      <c r="AA502" s="129">
        <f t="shared" si="139"/>
        <v>0</v>
      </c>
      <c r="AB502" s="129">
        <f t="shared" si="140"/>
        <v>0</v>
      </c>
      <c r="AC502" s="129">
        <f t="shared" si="141"/>
        <v>0</v>
      </c>
      <c r="AD502" s="129">
        <f t="shared" si="142"/>
        <v>0</v>
      </c>
      <c r="AE502" s="189"/>
      <c r="AF502" s="189"/>
      <c r="AG502" s="135">
        <f t="shared" si="148"/>
        <v>0</v>
      </c>
      <c r="AH502" s="129"/>
      <c r="AI502" s="135">
        <f t="shared" si="149"/>
        <v>0</v>
      </c>
      <c r="AJ502" s="130">
        <f t="shared" si="143"/>
        <v>0</v>
      </c>
      <c r="AK502" s="130" t="str">
        <f t="shared" si="144"/>
        <v/>
      </c>
      <c r="AL502" s="130" t="str">
        <f t="shared" si="150"/>
        <v/>
      </c>
      <c r="AM502" s="119"/>
      <c r="AN502" s="119"/>
      <c r="AO502" s="94" t="str">
        <f t="shared" si="153"/>
        <v/>
      </c>
      <c r="AP502" s="132"/>
      <c r="AQ502" s="133" t="str">
        <f t="shared" si="152"/>
        <v/>
      </c>
      <c r="AR502" s="249"/>
      <c r="AT502" s="248" t="s">
        <v>54</v>
      </c>
      <c r="AU502" s="136" t="str">
        <f t="shared" si="151"/>
        <v/>
      </c>
      <c r="AV502" s="119"/>
      <c r="AW502" s="119"/>
      <c r="AX502" s="119"/>
    </row>
    <row r="503" spans="1:50" ht="25.5" customHeight="1" x14ac:dyDescent="0.55000000000000004">
      <c r="C503" s="182">
        <v>497</v>
      </c>
      <c r="D503" s="365"/>
      <c r="E503" s="366"/>
      <c r="F503" s="364"/>
      <c r="G503" s="371"/>
      <c r="H503" s="370"/>
      <c r="I503" s="114">
        <f t="shared" si="135"/>
        <v>0</v>
      </c>
      <c r="J503" s="114"/>
      <c r="K503" s="172" t="str">
        <f t="shared" si="136"/>
        <v/>
      </c>
      <c r="L503" s="173" t="str">
        <f t="shared" si="137"/>
        <v/>
      </c>
      <c r="M503" s="248" t="s">
        <v>53</v>
      </c>
      <c r="O503" s="174" t="str">
        <f t="shared" si="138"/>
        <v/>
      </c>
      <c r="P503" s="174" t="str">
        <f t="shared" si="145"/>
        <v/>
      </c>
      <c r="Q503" s="171" t="str">
        <f t="shared" si="146"/>
        <v/>
      </c>
      <c r="R503" s="248" t="s">
        <v>53</v>
      </c>
      <c r="U503" s="134" t="str">
        <f t="shared" si="147"/>
        <v/>
      </c>
      <c r="V503" s="248" t="s">
        <v>53</v>
      </c>
      <c r="W503" s="29"/>
      <c r="X503" s="29"/>
      <c r="Y503" s="29"/>
      <c r="Z503" s="29"/>
      <c r="AA503" s="129">
        <f t="shared" si="139"/>
        <v>0</v>
      </c>
      <c r="AB503" s="129">
        <f t="shared" si="140"/>
        <v>0</v>
      </c>
      <c r="AC503" s="129">
        <f t="shared" si="141"/>
        <v>0</v>
      </c>
      <c r="AD503" s="129">
        <f t="shared" si="142"/>
        <v>0</v>
      </c>
      <c r="AE503" s="189"/>
      <c r="AF503" s="189"/>
      <c r="AG503" s="135">
        <f t="shared" si="148"/>
        <v>0</v>
      </c>
      <c r="AH503" s="129"/>
      <c r="AI503" s="135">
        <f t="shared" si="149"/>
        <v>0</v>
      </c>
      <c r="AJ503" s="130">
        <f t="shared" si="143"/>
        <v>0</v>
      </c>
      <c r="AK503" s="130" t="str">
        <f t="shared" si="144"/>
        <v/>
      </c>
      <c r="AL503" s="130" t="str">
        <f t="shared" si="150"/>
        <v/>
      </c>
      <c r="AM503" s="119"/>
      <c r="AN503" s="119"/>
      <c r="AO503" s="94" t="str">
        <f t="shared" si="153"/>
        <v/>
      </c>
      <c r="AP503" s="132"/>
      <c r="AQ503" s="133" t="str">
        <f t="shared" si="152"/>
        <v/>
      </c>
      <c r="AR503" s="249"/>
      <c r="AT503" s="248" t="s">
        <v>54</v>
      </c>
      <c r="AU503" s="136" t="str">
        <f t="shared" si="151"/>
        <v/>
      </c>
      <c r="AV503" s="119"/>
      <c r="AW503" s="119"/>
      <c r="AX503" s="119"/>
    </row>
    <row r="504" spans="1:50" ht="25.5" customHeight="1" x14ac:dyDescent="0.55000000000000004">
      <c r="C504" s="182">
        <v>498</v>
      </c>
      <c r="D504" s="365"/>
      <c r="E504" s="366"/>
      <c r="F504" s="364"/>
      <c r="G504" s="371"/>
      <c r="H504" s="370"/>
      <c r="I504" s="114">
        <f t="shared" si="135"/>
        <v>0</v>
      </c>
      <c r="J504" s="114"/>
      <c r="K504" s="172" t="str">
        <f t="shared" si="136"/>
        <v/>
      </c>
      <c r="L504" s="173" t="str">
        <f t="shared" si="137"/>
        <v/>
      </c>
      <c r="M504" s="248" t="s">
        <v>53</v>
      </c>
      <c r="O504" s="174" t="str">
        <f t="shared" si="138"/>
        <v/>
      </c>
      <c r="P504" s="174" t="str">
        <f t="shared" si="145"/>
        <v/>
      </c>
      <c r="Q504" s="171" t="str">
        <f t="shared" si="146"/>
        <v/>
      </c>
      <c r="R504" s="248" t="s">
        <v>53</v>
      </c>
      <c r="U504" s="134" t="str">
        <f t="shared" si="147"/>
        <v/>
      </c>
      <c r="V504" s="248" t="s">
        <v>53</v>
      </c>
      <c r="W504" s="29"/>
      <c r="X504" s="29"/>
      <c r="Y504" s="29"/>
      <c r="Z504" s="29"/>
      <c r="AA504" s="129">
        <f t="shared" si="139"/>
        <v>0</v>
      </c>
      <c r="AB504" s="129">
        <f t="shared" si="140"/>
        <v>0</v>
      </c>
      <c r="AC504" s="129">
        <f t="shared" si="141"/>
        <v>0</v>
      </c>
      <c r="AD504" s="129">
        <f t="shared" si="142"/>
        <v>0</v>
      </c>
      <c r="AE504" s="189"/>
      <c r="AF504" s="189"/>
      <c r="AG504" s="135">
        <f t="shared" si="148"/>
        <v>0</v>
      </c>
      <c r="AH504" s="129"/>
      <c r="AI504" s="135">
        <f t="shared" si="149"/>
        <v>0</v>
      </c>
      <c r="AJ504" s="130">
        <f t="shared" si="143"/>
        <v>0</v>
      </c>
      <c r="AK504" s="130" t="str">
        <f t="shared" si="144"/>
        <v/>
      </c>
      <c r="AL504" s="130" t="str">
        <f t="shared" si="150"/>
        <v/>
      </c>
      <c r="AM504" s="119"/>
      <c r="AN504" s="119"/>
      <c r="AO504" s="94" t="str">
        <f t="shared" si="153"/>
        <v/>
      </c>
      <c r="AP504" s="132"/>
      <c r="AQ504" s="133" t="str">
        <f t="shared" si="152"/>
        <v/>
      </c>
      <c r="AR504" s="249"/>
      <c r="AT504" s="248" t="s">
        <v>54</v>
      </c>
      <c r="AU504" s="136" t="str">
        <f t="shared" si="151"/>
        <v/>
      </c>
      <c r="AV504" s="119"/>
      <c r="AW504" s="119"/>
      <c r="AX504" s="119"/>
    </row>
    <row r="505" spans="1:50" ht="25.5" customHeight="1" x14ac:dyDescent="0.55000000000000004">
      <c r="C505" s="182">
        <v>499</v>
      </c>
      <c r="D505" s="365"/>
      <c r="E505" s="366"/>
      <c r="F505" s="364"/>
      <c r="G505" s="371"/>
      <c r="H505" s="370"/>
      <c r="I505" s="114">
        <f t="shared" si="135"/>
        <v>0</v>
      </c>
      <c r="J505" s="114"/>
      <c r="K505" s="172" t="str">
        <f t="shared" si="136"/>
        <v/>
      </c>
      <c r="L505" s="173" t="str">
        <f t="shared" si="137"/>
        <v/>
      </c>
      <c r="M505" s="248" t="s">
        <v>53</v>
      </c>
      <c r="O505" s="174" t="str">
        <f t="shared" si="138"/>
        <v/>
      </c>
      <c r="P505" s="174" t="str">
        <f t="shared" si="145"/>
        <v/>
      </c>
      <c r="Q505" s="171" t="str">
        <f t="shared" si="146"/>
        <v/>
      </c>
      <c r="R505" s="248" t="s">
        <v>53</v>
      </c>
      <c r="U505" s="134" t="str">
        <f t="shared" si="147"/>
        <v/>
      </c>
      <c r="V505" s="248" t="s">
        <v>53</v>
      </c>
      <c r="W505" s="29"/>
      <c r="X505" s="29"/>
      <c r="Y505" s="29"/>
      <c r="Z505" s="29"/>
      <c r="AA505" s="129">
        <f t="shared" si="139"/>
        <v>0</v>
      </c>
      <c r="AB505" s="129">
        <f t="shared" si="140"/>
        <v>0</v>
      </c>
      <c r="AC505" s="129">
        <f t="shared" si="141"/>
        <v>0</v>
      </c>
      <c r="AD505" s="129">
        <f t="shared" si="142"/>
        <v>0</v>
      </c>
      <c r="AE505" s="189"/>
      <c r="AF505" s="189"/>
      <c r="AG505" s="135">
        <f t="shared" si="148"/>
        <v>0</v>
      </c>
      <c r="AH505" s="129"/>
      <c r="AI505" s="135">
        <f t="shared" si="149"/>
        <v>0</v>
      </c>
      <c r="AJ505" s="130">
        <f t="shared" si="143"/>
        <v>0</v>
      </c>
      <c r="AK505" s="130" t="str">
        <f t="shared" si="144"/>
        <v/>
      </c>
      <c r="AL505" s="130" t="str">
        <f t="shared" si="150"/>
        <v/>
      </c>
      <c r="AM505" s="119"/>
      <c r="AN505" s="119"/>
      <c r="AO505" s="94" t="str">
        <f t="shared" si="153"/>
        <v/>
      </c>
      <c r="AP505" s="132"/>
      <c r="AQ505" s="133" t="str">
        <f t="shared" si="152"/>
        <v/>
      </c>
      <c r="AR505" s="249"/>
      <c r="AT505" s="248" t="s">
        <v>54</v>
      </c>
      <c r="AU505" s="136" t="str">
        <f t="shared" si="151"/>
        <v/>
      </c>
      <c r="AV505" s="119"/>
      <c r="AW505" s="119"/>
      <c r="AX505" s="119"/>
    </row>
    <row r="506" spans="1:50" ht="25.5" customHeight="1" x14ac:dyDescent="0.55000000000000004">
      <c r="C506" s="182">
        <v>500</v>
      </c>
      <c r="D506" s="365"/>
      <c r="E506" s="366"/>
      <c r="F506" s="364"/>
      <c r="G506" s="371"/>
      <c r="H506" s="370"/>
      <c r="I506" s="114">
        <f t="shared" si="135"/>
        <v>0</v>
      </c>
      <c r="J506" s="114"/>
      <c r="K506" s="172" t="str">
        <f t="shared" si="136"/>
        <v/>
      </c>
      <c r="L506" s="173" t="str">
        <f t="shared" si="137"/>
        <v/>
      </c>
      <c r="M506" s="248" t="s">
        <v>53</v>
      </c>
      <c r="O506" s="174" t="str">
        <f t="shared" si="138"/>
        <v/>
      </c>
      <c r="P506" s="174" t="str">
        <f t="shared" si="145"/>
        <v/>
      </c>
      <c r="Q506" s="171" t="str">
        <f t="shared" si="146"/>
        <v/>
      </c>
      <c r="R506" s="248" t="s">
        <v>53</v>
      </c>
      <c r="U506" s="134" t="str">
        <f t="shared" si="147"/>
        <v/>
      </c>
      <c r="V506" s="248" t="s">
        <v>53</v>
      </c>
      <c r="W506" s="29"/>
      <c r="X506" s="29"/>
      <c r="Y506" s="29"/>
      <c r="Z506" s="29"/>
      <c r="AA506" s="129">
        <f t="shared" si="139"/>
        <v>0</v>
      </c>
      <c r="AB506" s="129">
        <f>IF(U506&lt;0.01,0,IF(U506="",0,IF(V506="NEI",0,$AB$535/-$AB$528)))</f>
        <v>0</v>
      </c>
      <c r="AC506" s="129">
        <f t="shared" si="141"/>
        <v>0</v>
      </c>
      <c r="AD506" s="129">
        <f t="shared" si="142"/>
        <v>0</v>
      </c>
      <c r="AE506" s="189"/>
      <c r="AF506" s="189"/>
      <c r="AG506" s="135">
        <f t="shared" si="148"/>
        <v>0</v>
      </c>
      <c r="AH506" s="129"/>
      <c r="AI506" s="135">
        <f t="shared" si="149"/>
        <v>0</v>
      </c>
      <c r="AJ506" s="130">
        <f t="shared" si="143"/>
        <v>0</v>
      </c>
      <c r="AK506" s="130" t="str">
        <f t="shared" si="144"/>
        <v/>
      </c>
      <c r="AL506" s="130" t="str">
        <f t="shared" si="150"/>
        <v/>
      </c>
      <c r="AM506" s="119"/>
      <c r="AN506" s="119"/>
      <c r="AO506" s="94" t="str">
        <f t="shared" si="153"/>
        <v/>
      </c>
      <c r="AP506" s="132"/>
      <c r="AQ506" s="133" t="str">
        <f t="shared" si="152"/>
        <v/>
      </c>
      <c r="AR506" s="249"/>
      <c r="AT506" s="248" t="s">
        <v>54</v>
      </c>
      <c r="AU506" s="136" t="str">
        <f t="shared" si="151"/>
        <v/>
      </c>
      <c r="AV506" s="119"/>
      <c r="AW506" s="119"/>
      <c r="AX506" s="119"/>
    </row>
    <row r="508" spans="1:50" ht="18" hidden="1" x14ac:dyDescent="0.55000000000000004">
      <c r="A508" s="284" t="s">
        <v>61</v>
      </c>
      <c r="F508" s="207">
        <f>SUM(F7:F506)</f>
        <v>0</v>
      </c>
      <c r="G508" s="375">
        <f>SUM(G7:G506)</f>
        <v>0</v>
      </c>
      <c r="K508" s="205">
        <f>SUM(K7:K506)</f>
        <v>0</v>
      </c>
      <c r="L508" s="205">
        <f>SUM(L7:L506)</f>
        <v>0</v>
      </c>
      <c r="O508" s="205">
        <f>SUM(O7:O506)</f>
        <v>0</v>
      </c>
      <c r="P508" s="205"/>
      <c r="Q508" s="205">
        <f>SUM(Q7:Q506)</f>
        <v>0</v>
      </c>
      <c r="U508" s="205">
        <f>SUM(U7:U506)</f>
        <v>0</v>
      </c>
      <c r="V508" s="115"/>
      <c r="W508" s="115"/>
      <c r="X508" s="115"/>
      <c r="Y508" s="115"/>
      <c r="Z508" s="115"/>
      <c r="AB508" s="123"/>
      <c r="AC508" s="123"/>
      <c r="AD508" s="123"/>
      <c r="AO508" s="205">
        <f>SUM(AO7:AO506)</f>
        <v>0</v>
      </c>
      <c r="AQ508" s="205">
        <f>SUM(AQ7:AQ506)</f>
        <v>0</v>
      </c>
      <c r="AR508" s="205">
        <f>SUM(AR7:AR506)</f>
        <v>0</v>
      </c>
      <c r="AU508" s="205">
        <f>SUM(AU7:AU506)</f>
        <v>0</v>
      </c>
    </row>
    <row r="509" spans="1:50" ht="20.25" hidden="1" customHeight="1" x14ac:dyDescent="0.55000000000000004">
      <c r="A509" s="284" t="s">
        <v>61</v>
      </c>
      <c r="G509" s="375">
        <f>SUMPRODUCT($G$7:$G$506,$F$7:$F$506)</f>
        <v>0</v>
      </c>
      <c r="AA509" s="125">
        <f>SUM(AA7:AA506)</f>
        <v>0</v>
      </c>
      <c r="AB509" s="125">
        <f>SUM(AB7:AB506)</f>
        <v>0</v>
      </c>
      <c r="AC509" s="125">
        <f>SUM(AC7:AC506)</f>
        <v>0</v>
      </c>
      <c r="AG509" s="125">
        <f>SUM(AG7:AG506)</f>
        <v>0</v>
      </c>
      <c r="AJ509" s="131">
        <f>SUM(AJ7:AJ506)</f>
        <v>0</v>
      </c>
      <c r="AK509" s="120">
        <f>SUM(AK7:AK506)</f>
        <v>0</v>
      </c>
      <c r="AU509" s="392">
        <f>SUMPRODUCT($AU$7:$AU$506,$G$7:$G$506)</f>
        <v>0</v>
      </c>
    </row>
    <row r="510" spans="1:50" hidden="1" x14ac:dyDescent="0.45">
      <c r="A510" s="284" t="s">
        <v>61</v>
      </c>
      <c r="AB510" s="123"/>
      <c r="AC510" s="123"/>
    </row>
    <row r="511" spans="1:50" hidden="1" x14ac:dyDescent="0.45">
      <c r="A511" s="284" t="s">
        <v>61</v>
      </c>
      <c r="AC511" s="123">
        <f>AB509-AC509</f>
        <v>0</v>
      </c>
      <c r="AD511" s="92" t="s">
        <v>40</v>
      </c>
      <c r="AU511" s="210">
        <f>Q508-L508</f>
        <v>0</v>
      </c>
    </row>
    <row r="512" spans="1:50" x14ac:dyDescent="0.45">
      <c r="AC512" s="92">
        <f>COUNTIF(AD7:AD506,"&gt;0")</f>
        <v>0</v>
      </c>
      <c r="AD512" s="92" t="s">
        <v>41</v>
      </c>
      <c r="AK512" s="9" t="s">
        <v>20</v>
      </c>
      <c r="AL512" s="9"/>
      <c r="AM512" s="9"/>
    </row>
    <row r="513" spans="27:39" x14ac:dyDescent="0.45">
      <c r="AA513" s="122"/>
      <c r="AC513" s="124" t="str">
        <f>IFERROR(AC511/AC512,"")</f>
        <v/>
      </c>
      <c r="AD513" s="92" t="s">
        <v>42</v>
      </c>
      <c r="AK513" s="87">
        <f>AK509-BC6</f>
        <v>0</v>
      </c>
      <c r="AL513" s="9"/>
      <c r="AM513" s="9"/>
    </row>
    <row r="514" spans="27:39" x14ac:dyDescent="0.45">
      <c r="AD514" s="92" t="s">
        <v>43</v>
      </c>
      <c r="AK514" s="87">
        <f>AJ509+BH6</f>
        <v>0</v>
      </c>
      <c r="AL514" s="9"/>
      <c r="AM514" s="9"/>
    </row>
    <row r="515" spans="27:39" x14ac:dyDescent="0.45">
      <c r="AB515" s="123"/>
      <c r="AC515" s="92">
        <f>COUNTIF(AE7:AE506,"JÁ")</f>
        <v>0</v>
      </c>
      <c r="AD515" s="92" t="s">
        <v>44</v>
      </c>
    </row>
    <row r="516" spans="27:39" x14ac:dyDescent="0.45">
      <c r="AC516" s="123">
        <f>IFERROR(AC511/AC515,0)</f>
        <v>0</v>
      </c>
      <c r="AD516" s="92" t="s">
        <v>45</v>
      </c>
    </row>
    <row r="520" spans="27:39" x14ac:dyDescent="0.45">
      <c r="AA520" s="151" t="s">
        <v>73</v>
      </c>
      <c r="AB520" s="190">
        <f>AB509-AC509-AG509</f>
        <v>0</v>
      </c>
      <c r="AG520" s="117"/>
      <c r="AH520" s="117"/>
      <c r="AI520" s="117"/>
    </row>
    <row r="521" spans="27:39" x14ac:dyDescent="0.45">
      <c r="AB521" s="117"/>
      <c r="AF521" s="117"/>
    </row>
    <row r="523" spans="27:39" x14ac:dyDescent="0.45">
      <c r="AC523" s="117"/>
    </row>
    <row r="524" spans="27:39" x14ac:dyDescent="0.45">
      <c r="AB524" s="9" t="s">
        <v>7</v>
      </c>
      <c r="AD524" s="9" t="s">
        <v>7</v>
      </c>
    </row>
    <row r="525" spans="27:39" x14ac:dyDescent="0.45">
      <c r="AB525" s="127">
        <f>AB534+AJ509</f>
        <v>0</v>
      </c>
      <c r="AD525" s="127">
        <f>AB509+AB535</f>
        <v>0</v>
      </c>
    </row>
    <row r="528" spans="27:39" x14ac:dyDescent="0.45">
      <c r="AB528" s="204">
        <f>COUNTIFS($U$7:$U$506,"&gt;1%",V7:V506,"JÁ")</f>
        <v>0</v>
      </c>
      <c r="AC528" s="92" t="s">
        <v>76</v>
      </c>
    </row>
    <row r="530" spans="28:29" x14ac:dyDescent="0.45">
      <c r="AB530" s="123">
        <f>'1_MÖNNUN'!$AM$73</f>
        <v>0</v>
      </c>
      <c r="AC530" s="92" t="s">
        <v>83</v>
      </c>
    </row>
    <row r="531" spans="28:29" x14ac:dyDescent="0.45">
      <c r="AB531" s="123">
        <f>SUM(Q7:Q506)</f>
        <v>0</v>
      </c>
      <c r="AC531" s="92" t="s">
        <v>81</v>
      </c>
    </row>
    <row r="532" spans="28:29" x14ac:dyDescent="0.45">
      <c r="AB532" s="123">
        <f>AB531-AB530</f>
        <v>0</v>
      </c>
      <c r="AC532" s="92" t="s">
        <v>82</v>
      </c>
    </row>
    <row r="534" spans="28:29" x14ac:dyDescent="0.45">
      <c r="AB534" s="206">
        <f>IF(AB532&gt;=0,0,AB532)</f>
        <v>0</v>
      </c>
      <c r="AC534" s="92" t="s">
        <v>84</v>
      </c>
    </row>
    <row r="535" spans="28:29" x14ac:dyDescent="0.45">
      <c r="AB535" s="123">
        <f>AB534*156</f>
        <v>0</v>
      </c>
      <c r="AC535" s="92" t="s">
        <v>85</v>
      </c>
    </row>
  </sheetData>
  <sheetProtection algorithmName="SHA-512" hashValue="oTkv9zVtsNhddOZ/ZUbast/zwvZjwti8crBrc3fOSkZYmkgKgmeZcKU8lgV7Q9Ocw0raVocSHJY+5IcLrHA+tA==" saltValue="hekW7GZ06/e0siyatQ6U3g==" spinCount="100000" sheet="1" autoFilter="0"/>
  <autoFilter ref="D6:G6" xr:uid="{03954C2F-A2DD-44F6-9B4B-D50F7BFA5154}"/>
  <mergeCells count="15">
    <mergeCell ref="A6:B6"/>
    <mergeCell ref="A1:B1"/>
    <mergeCell ref="BL1:BM5"/>
    <mergeCell ref="BH1:BH5"/>
    <mergeCell ref="D1:F1"/>
    <mergeCell ref="BE1:BE5"/>
    <mergeCell ref="AY1:AY5"/>
    <mergeCell ref="K1:AR1"/>
    <mergeCell ref="BA1:BA5"/>
    <mergeCell ref="BC1:BC5"/>
    <mergeCell ref="D2:F2"/>
    <mergeCell ref="AW1:AW5"/>
    <mergeCell ref="A5:B5"/>
    <mergeCell ref="BJ1:BJ5"/>
    <mergeCell ref="D4:G5"/>
  </mergeCells>
  <conditionalFormatting sqref="M7:M506">
    <cfRule type="cellIs" dxfId="31" priority="17" operator="equal">
      <formula>"NEI"</formula>
    </cfRule>
    <cfRule type="expression" dxfId="30" priority="18">
      <formula>L7=""</formula>
    </cfRule>
  </conditionalFormatting>
  <conditionalFormatting sqref="V7:V506">
    <cfRule type="cellIs" dxfId="29" priority="13" operator="equal">
      <formula>"NEI"</formula>
    </cfRule>
    <cfRule type="expression" dxfId="28" priority="14">
      <formula>U7=""</formula>
    </cfRule>
  </conditionalFormatting>
  <conditionalFormatting sqref="R7:R506">
    <cfRule type="cellIs" dxfId="27" priority="15" operator="equal">
      <formula>"NEI"</formula>
    </cfRule>
    <cfRule type="expression" dxfId="26" priority="16">
      <formula>Q7=""</formula>
    </cfRule>
  </conditionalFormatting>
  <conditionalFormatting sqref="R7">
    <cfRule type="expression" dxfId="25" priority="12">
      <formula>M7="NEI"</formula>
    </cfRule>
  </conditionalFormatting>
  <conditionalFormatting sqref="R8:R506">
    <cfRule type="expression" dxfId="24" priority="11">
      <formula>M8="NEI"</formula>
    </cfRule>
  </conditionalFormatting>
  <conditionalFormatting sqref="V7">
    <cfRule type="expression" dxfId="23" priority="10">
      <formula>M7="NEI"</formula>
    </cfRule>
  </conditionalFormatting>
  <conditionalFormatting sqref="V8:V506">
    <cfRule type="expression" dxfId="22" priority="9">
      <formula>M8="NEI"</formula>
    </cfRule>
  </conditionalFormatting>
  <conditionalFormatting sqref="BJ6">
    <cfRule type="cellIs" dxfId="21" priority="7" operator="greaterThanOrEqual">
      <formula>-0.01</formula>
    </cfRule>
    <cfRule type="cellIs" dxfId="20" priority="8" operator="lessThan">
      <formula>-0.09</formula>
    </cfRule>
  </conditionalFormatting>
  <conditionalFormatting sqref="AT7">
    <cfRule type="cellIs" dxfId="19" priority="5" operator="equal">
      <formula>"NEI"</formula>
    </cfRule>
    <cfRule type="expression" dxfId="18" priority="6">
      <formula>AR7=""</formula>
    </cfRule>
  </conditionalFormatting>
  <conditionalFormatting sqref="AT7">
    <cfRule type="expression" dxfId="17" priority="4">
      <formula>AN7="NEI"</formula>
    </cfRule>
  </conditionalFormatting>
  <conditionalFormatting sqref="AT8:AT506">
    <cfRule type="cellIs" dxfId="16" priority="2" operator="equal">
      <formula>"NEI"</formula>
    </cfRule>
    <cfRule type="expression" dxfId="15" priority="3">
      <formula>AR8=""</formula>
    </cfRule>
  </conditionalFormatting>
  <conditionalFormatting sqref="AT8:AT506">
    <cfRule type="expression" dxfId="14" priority="1">
      <formula>AN8="NEI"</formula>
    </cfRule>
  </conditionalFormatting>
  <dataValidations count="3">
    <dataValidation type="decimal" allowBlank="1" showInputMessage="1" showErrorMessage="1" sqref="AU7:AU506 H7:H506 AR7:AS506 F7:F506" xr:uid="{07ED4A62-7282-4382-A878-16C8C1952E20}">
      <formula1>0</formula1>
      <formula2>1</formula2>
    </dataValidation>
    <dataValidation type="list" allowBlank="1" showInputMessage="1" showErrorMessage="1" sqref="V7:V506 AT7:AT506 M7:M506 R7:R506" xr:uid="{948D43D5-B40C-4CC6-B243-3DC4C8C0334D}">
      <formula1>$BX$11:$BX$12</formula1>
    </dataValidation>
    <dataValidation type="whole" allowBlank="1" showInputMessage="1" showErrorMessage="1" sqref="G7:G506" xr:uid="{587A7CA4-78C3-4BDD-A476-7E506120641F}">
      <formula1>0</formula1>
      <formula2>2000000</formula2>
    </dataValidation>
  </dataValidations>
  <hyperlinks>
    <hyperlink ref="B8" location="'1_MÖNNUN'!A1" display="'1_MÖNNUN'!A1" xr:uid="{BECBB3D2-3A0F-4128-8482-CBA14034636E}"/>
    <hyperlink ref="B9" location="'1_STARFSMENN'!A1" display="'1_STARFSMENN'!A1" xr:uid="{56FEF11E-7F46-4D9F-93D3-90622B25C51F}"/>
    <hyperlink ref="B10" location="'1_FYRIR STARFSMENN'!A1" display="'1_FYRIR STARFSMENN'!A1" xr:uid="{9A453AF0-B5C1-46E2-97A5-A8C3282E0CF1}"/>
    <hyperlink ref="A7:B7" location="STILLINGAR_FORSENDUR!A1" display="STILLINGAR/FORSENDUR" xr:uid="{3515BB48-18D6-4F7D-9FF3-358BD38EFFFC}"/>
    <hyperlink ref="A5" location="LEIÐBEININGAR!A1" display="LEIÐBEININGAR" xr:uid="{5A68A8FE-013B-47F9-8EEB-502A0BF35BC7}"/>
    <hyperlink ref="B11" location="KOSTNAÐARMAT!A1" display="KOSTNAÐARMAT!A1" xr:uid="{8E5B6F38-0D46-4EBD-B039-B3BA9304B2C2}"/>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420B-0F12-468F-8562-71E8E65A7307}">
  <sheetPr>
    <tabColor theme="8" tint="-0.249977111117893"/>
  </sheetPr>
  <dimension ref="A1:BD51"/>
  <sheetViews>
    <sheetView showGridLines="0" zoomScaleNormal="100" workbookViewId="0">
      <selection activeCell="F34" sqref="F34"/>
    </sheetView>
  </sheetViews>
  <sheetFormatPr defaultRowHeight="14.25" x14ac:dyDescent="0.45"/>
  <cols>
    <col min="1" max="1" width="3.3984375" style="284" customWidth="1"/>
    <col min="2" max="2" width="36.1328125" style="284" bestFit="1" customWidth="1"/>
    <col min="4" max="4" width="10.265625" customWidth="1"/>
    <col min="5" max="5" width="10.86328125" customWidth="1"/>
    <col min="6" max="6" width="13" customWidth="1"/>
    <col min="7" max="9" width="11.86328125" customWidth="1"/>
    <col min="10" max="10" width="16.73046875" customWidth="1"/>
    <col min="11" max="11" width="11" customWidth="1"/>
    <col min="12" max="16" width="9.59765625" hidden="1" customWidth="1"/>
    <col min="17" max="17" width="10.73046875" hidden="1" customWidth="1"/>
    <col min="18" max="19" width="9.1328125" customWidth="1"/>
    <col min="20" max="20" width="16.59765625" hidden="1" customWidth="1"/>
    <col min="21" max="21" width="9.1328125" customWidth="1"/>
    <col min="22" max="24" width="9.1328125" hidden="1" customWidth="1"/>
    <col min="26" max="26" width="9.86328125" customWidth="1"/>
    <col min="27" max="27" width="10.1328125" customWidth="1"/>
    <col min="28" max="28" width="9.86328125" customWidth="1"/>
    <col min="29" max="29" width="9.3984375" customWidth="1"/>
    <col min="30" max="30" width="15.73046875" customWidth="1"/>
    <col min="31" max="31" width="14.3984375" customWidth="1"/>
    <col min="32" max="32" width="12.73046875" customWidth="1"/>
  </cols>
  <sheetData>
    <row r="1" spans="1:56" ht="41.25" customHeight="1" x14ac:dyDescent="0.45">
      <c r="A1" s="600" t="str">
        <f>B10</f>
        <v>&lt;SLÁ HÉR INN&gt; : FYRIR STARFSMANNINN</v>
      </c>
      <c r="B1" s="600"/>
    </row>
    <row r="2" spans="1:56" x14ac:dyDescent="0.45">
      <c r="A2" s="37"/>
      <c r="B2" s="3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BD2">
        <v>4</v>
      </c>
    </row>
    <row r="3" spans="1:56" ht="18" x14ac:dyDescent="0.55000000000000004">
      <c r="A3" s="573" t="s">
        <v>142</v>
      </c>
      <c r="B3" s="573"/>
      <c r="D3" s="257"/>
      <c r="E3" s="260" t="s">
        <v>36</v>
      </c>
      <c r="F3" s="260"/>
      <c r="G3" s="260"/>
      <c r="H3" s="260"/>
      <c r="I3" s="259"/>
      <c r="J3" s="259"/>
      <c r="K3" s="292"/>
      <c r="L3" s="292"/>
      <c r="M3" s="292"/>
      <c r="N3" s="292"/>
      <c r="O3" s="292"/>
      <c r="P3" s="292"/>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BD3">
        <v>6</v>
      </c>
    </row>
    <row r="4" spans="1:56" ht="18" x14ac:dyDescent="0.55000000000000004">
      <c r="A4" s="92"/>
      <c r="B4" s="92"/>
      <c r="D4" s="257"/>
      <c r="E4" s="641"/>
      <c r="F4" s="642"/>
      <c r="G4" s="642"/>
      <c r="H4" s="642"/>
      <c r="I4" s="259"/>
      <c r="J4" s="259"/>
      <c r="K4" s="253"/>
      <c r="L4" s="253"/>
      <c r="M4" s="253"/>
      <c r="N4" s="253"/>
      <c r="O4" s="253"/>
      <c r="P4" s="253"/>
      <c r="Q4" s="253"/>
      <c r="R4" s="253"/>
      <c r="S4" s="253"/>
      <c r="T4" s="253"/>
      <c r="U4" s="253"/>
      <c r="V4" s="253"/>
      <c r="W4" s="253"/>
      <c r="X4" s="253"/>
      <c r="Y4" s="253"/>
      <c r="Z4" s="253"/>
      <c r="AA4" s="253"/>
      <c r="AB4" s="253"/>
      <c r="AC4" s="643" t="s">
        <v>179</v>
      </c>
      <c r="AD4" s="644"/>
      <c r="AE4" s="644"/>
      <c r="AF4" s="644"/>
      <c r="AG4" s="644"/>
      <c r="AH4" s="644"/>
      <c r="AI4" s="644"/>
      <c r="AJ4" s="644"/>
      <c r="AK4" s="644"/>
      <c r="AL4" s="644"/>
      <c r="AM4" s="644"/>
      <c r="AN4" s="644"/>
      <c r="AO4" s="644"/>
      <c r="AP4" s="645"/>
      <c r="AQ4" s="253"/>
      <c r="BD4">
        <v>8</v>
      </c>
    </row>
    <row r="5" spans="1:56" ht="18" x14ac:dyDescent="0.55000000000000004">
      <c r="A5" s="92"/>
      <c r="B5" s="92"/>
      <c r="D5" s="257"/>
      <c r="E5" s="253"/>
      <c r="F5" s="254"/>
      <c r="G5" s="255" t="s">
        <v>138</v>
      </c>
      <c r="H5" s="259" t="str">
        <f>IFERROR(VLOOKUP($E$4,Starfsmannalisti_500,3,FALSE),"")</f>
        <v/>
      </c>
      <c r="I5" s="255"/>
      <c r="J5" s="259"/>
      <c r="K5" s="259"/>
      <c r="L5" s="259"/>
      <c r="M5" s="259"/>
      <c r="N5" s="259"/>
      <c r="O5" s="259"/>
      <c r="P5" s="259"/>
      <c r="Q5" s="253"/>
      <c r="R5" s="253"/>
      <c r="S5" s="253"/>
      <c r="T5" s="253"/>
      <c r="U5" s="253"/>
      <c r="V5" s="253"/>
      <c r="W5" s="253"/>
      <c r="X5" s="253"/>
      <c r="Y5" s="253"/>
      <c r="Z5" s="253"/>
      <c r="AA5" s="253"/>
      <c r="AB5" s="253"/>
      <c r="AC5" s="646"/>
      <c r="AD5" s="647"/>
      <c r="AE5" s="647"/>
      <c r="AF5" s="647"/>
      <c r="AG5" s="647"/>
      <c r="AH5" s="647"/>
      <c r="AI5" s="647"/>
      <c r="AJ5" s="647"/>
      <c r="AK5" s="647"/>
      <c r="AL5" s="647"/>
      <c r="AM5" s="647"/>
      <c r="AN5" s="647"/>
      <c r="AO5" s="647"/>
      <c r="AP5" s="648"/>
      <c r="AQ5" s="253"/>
    </row>
    <row r="6" spans="1:56" ht="18" x14ac:dyDescent="0.55000000000000004">
      <c r="A6" s="565" t="s">
        <v>130</v>
      </c>
      <c r="B6" s="565"/>
      <c r="D6" s="257"/>
      <c r="E6" s="253"/>
      <c r="F6" s="253"/>
      <c r="G6" s="255" t="s">
        <v>139</v>
      </c>
      <c r="H6" s="256" t="str">
        <f>IFERROR(VLOOKUP($E$4,Starfsmannalisti_500,8,FALSE),"")</f>
        <v/>
      </c>
      <c r="I6" s="255"/>
      <c r="J6" s="259"/>
      <c r="K6" s="256"/>
      <c r="L6" s="256"/>
      <c r="M6" s="256"/>
      <c r="N6" s="256"/>
      <c r="O6" s="256"/>
      <c r="P6" s="256"/>
      <c r="Q6" s="253"/>
      <c r="R6" s="253"/>
      <c r="S6" s="253"/>
      <c r="T6" s="253"/>
      <c r="U6" s="253"/>
      <c r="V6" s="253"/>
      <c r="W6" s="253"/>
      <c r="X6" s="253"/>
      <c r="Y6" s="253"/>
      <c r="Z6" s="253"/>
      <c r="AA6" s="253"/>
      <c r="AB6" s="253"/>
      <c r="AC6" s="649"/>
      <c r="AD6" s="650"/>
      <c r="AE6" s="650"/>
      <c r="AF6" s="650"/>
      <c r="AG6" s="650"/>
      <c r="AH6" s="650"/>
      <c r="AI6" s="650"/>
      <c r="AJ6" s="650"/>
      <c r="AK6" s="650"/>
      <c r="AL6" s="650"/>
      <c r="AM6" s="650"/>
      <c r="AN6" s="650"/>
      <c r="AO6" s="650"/>
      <c r="AP6" s="651"/>
      <c r="AQ6" s="253"/>
    </row>
    <row r="7" spans="1:56" ht="17.25" customHeight="1" x14ac:dyDescent="0.55000000000000004">
      <c r="A7" s="285" t="s">
        <v>129</v>
      </c>
      <c r="B7" s="285"/>
      <c r="D7" s="257"/>
      <c r="E7" s="253"/>
      <c r="F7" s="253"/>
      <c r="G7" s="255" t="s">
        <v>140</v>
      </c>
      <c r="H7" s="256" t="str">
        <f>IFERROR(H5+H6,"")</f>
        <v/>
      </c>
      <c r="I7" s="255"/>
      <c r="J7" s="259"/>
      <c r="K7" s="256"/>
      <c r="L7" s="256"/>
      <c r="M7" s="256"/>
      <c r="N7" s="256"/>
      <c r="O7" s="256"/>
      <c r="P7" s="256"/>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row>
    <row r="8" spans="1:56" ht="16.5" customHeight="1" x14ac:dyDescent="0.55000000000000004">
      <c r="B8" s="285" t="str">
        <f>CONCATENATE(STILLINGAR_FORSENDUR!$E$11," : MÖNNUN")</f>
        <v>&lt;SLÁ HÉR INN&gt; : MÖNNUN</v>
      </c>
      <c r="D8" s="257"/>
      <c r="E8" s="253"/>
      <c r="F8" s="253"/>
      <c r="G8" s="255" t="s">
        <v>141</v>
      </c>
      <c r="H8" s="256" t="str">
        <f>IFERROR(VLOOKUP($E$4,Starfsmannalisti_500,12,FALSE),"")</f>
        <v/>
      </c>
      <c r="I8" s="258" t="str">
        <f>IFERROR(H8+H7,"")</f>
        <v/>
      </c>
      <c r="J8" s="259"/>
      <c r="K8" s="256"/>
      <c r="L8" s="256"/>
      <c r="M8" s="256"/>
      <c r="N8" s="256"/>
      <c r="O8" s="256"/>
      <c r="P8" s="256"/>
      <c r="Q8" s="253"/>
      <c r="R8" s="253"/>
      <c r="S8" s="253"/>
      <c r="T8" s="253"/>
      <c r="U8" s="261"/>
      <c r="V8" s="261"/>
      <c r="W8" s="261"/>
      <c r="X8" s="261"/>
      <c r="Y8" s="261"/>
      <c r="Z8" s="261"/>
      <c r="AA8" s="261"/>
      <c r="AB8" s="261"/>
      <c r="AC8" s="261"/>
      <c r="AD8" s="261"/>
      <c r="AE8" s="261"/>
      <c r="AF8" s="261"/>
      <c r="AG8" s="261"/>
      <c r="AH8" s="261"/>
      <c r="AI8" s="261"/>
      <c r="AJ8" s="261"/>
      <c r="AK8" s="261"/>
      <c r="AL8" s="261"/>
      <c r="AM8" s="261"/>
      <c r="AN8" s="261"/>
      <c r="AO8" s="261"/>
      <c r="AP8" s="261"/>
      <c r="AQ8" s="261"/>
    </row>
    <row r="9" spans="1:56" ht="16.5" customHeight="1" x14ac:dyDescent="0.45">
      <c r="A9" s="286"/>
      <c r="B9" s="285" t="str">
        <f>CONCATENATE(STILLINGAR_FORSENDUR!$E$11," : STARFSMENN")</f>
        <v>&lt;SLÁ HÉR INN&gt; : STARFSMENN</v>
      </c>
      <c r="T9" s="238"/>
      <c r="X9" s="63"/>
      <c r="Y9" s="63"/>
      <c r="Z9" s="63"/>
      <c r="AA9" s="63"/>
      <c r="AB9" s="63"/>
    </row>
    <row r="10" spans="1:56" ht="16.5" customHeight="1" x14ac:dyDescent="0.45">
      <c r="B10" s="285" t="str">
        <f>CONCATENATE(STILLINGAR_FORSENDUR!$E$11," : FYRIR STARFSMANNINN")</f>
        <v>&lt;SLÁ HÉR INN&gt; : FYRIR STARFSMANNINN</v>
      </c>
      <c r="D10" s="639" t="s">
        <v>178</v>
      </c>
      <c r="E10" s="639"/>
      <c r="F10" s="639"/>
      <c r="G10" s="654" t="s">
        <v>177</v>
      </c>
      <c r="H10" s="655"/>
      <c r="I10" s="655"/>
      <c r="J10" s="655"/>
      <c r="K10" s="655"/>
      <c r="L10" s="655"/>
      <c r="M10" s="655"/>
      <c r="N10" s="655"/>
      <c r="O10" s="655"/>
      <c r="P10" s="655"/>
      <c r="Q10" s="655"/>
      <c r="R10" s="655"/>
      <c r="S10" s="655"/>
      <c r="T10" s="655"/>
      <c r="U10" s="655"/>
      <c r="V10" s="655"/>
      <c r="W10" s="655"/>
      <c r="X10" s="655"/>
      <c r="Y10" s="656"/>
      <c r="Z10" s="63"/>
      <c r="AA10" s="63"/>
      <c r="AB10" s="63"/>
    </row>
    <row r="11" spans="1:56" ht="18.75" customHeight="1" x14ac:dyDescent="0.45">
      <c r="B11" s="516" t="str">
        <f>CONCATENATE(STILLINGAR_FORSENDUR!$E$11," : KOSTNAÐARMAT")</f>
        <v>&lt;SLÁ HÉR INN&gt; : KOSTNAÐARMAT</v>
      </c>
      <c r="D11" s="640"/>
      <c r="E11" s="640"/>
      <c r="F11" s="640"/>
      <c r="G11" s="657"/>
      <c r="H11" s="658"/>
      <c r="I11" s="658"/>
      <c r="J11" s="658"/>
      <c r="K11" s="658"/>
      <c r="L11" s="658"/>
      <c r="M11" s="658"/>
      <c r="N11" s="658"/>
      <c r="O11" s="658"/>
      <c r="P11" s="658"/>
      <c r="Q11" s="658"/>
      <c r="R11" s="658"/>
      <c r="S11" s="658"/>
      <c r="T11" s="658"/>
      <c r="U11" s="658"/>
      <c r="V11" s="658"/>
      <c r="W11" s="658"/>
      <c r="X11" s="658"/>
      <c r="Y11" s="659"/>
      <c r="Z11" s="63"/>
      <c r="AA11" s="63"/>
      <c r="AB11" s="63"/>
      <c r="AC11" s="63"/>
    </row>
    <row r="12" spans="1:56" ht="15" customHeight="1" x14ac:dyDescent="0.45">
      <c r="D12" s="637" t="s">
        <v>86</v>
      </c>
      <c r="E12" s="317">
        <v>173.33</v>
      </c>
      <c r="F12" s="633" t="s">
        <v>131</v>
      </c>
      <c r="G12" s="318">
        <v>156</v>
      </c>
      <c r="H12" s="318"/>
      <c r="I12" s="316">
        <f>'1_STARFSMENN'!$BL$6</f>
        <v>0</v>
      </c>
      <c r="J12" s="635" t="s">
        <v>171</v>
      </c>
      <c r="K12" s="635" t="s">
        <v>186</v>
      </c>
      <c r="L12" s="635"/>
      <c r="M12" s="635"/>
      <c r="N12" s="635"/>
      <c r="O12" s="635"/>
      <c r="P12" s="635"/>
      <c r="Q12" s="635"/>
      <c r="R12" s="635" t="s">
        <v>181</v>
      </c>
      <c r="S12" s="635" t="s">
        <v>182</v>
      </c>
      <c r="T12" s="635"/>
      <c r="U12" s="635" t="s">
        <v>131</v>
      </c>
      <c r="V12" s="290"/>
      <c r="W12" s="290"/>
      <c r="X12" s="635" t="s">
        <v>193</v>
      </c>
      <c r="Y12" s="652" t="s">
        <v>86</v>
      </c>
      <c r="Z12" s="63"/>
      <c r="AA12" s="63"/>
      <c r="AB12" s="63"/>
      <c r="AC12" s="63"/>
    </row>
    <row r="13" spans="1:56" ht="33.75" customHeight="1" x14ac:dyDescent="0.45">
      <c r="D13" s="638"/>
      <c r="E13" s="319" t="s">
        <v>87</v>
      </c>
      <c r="F13" s="634"/>
      <c r="G13" s="320" t="s">
        <v>88</v>
      </c>
      <c r="H13" s="320" t="s">
        <v>175</v>
      </c>
      <c r="I13" s="320" t="s">
        <v>176</v>
      </c>
      <c r="J13" s="636"/>
      <c r="K13" s="636"/>
      <c r="L13" s="636" t="s">
        <v>173</v>
      </c>
      <c r="M13" s="636" t="s">
        <v>174</v>
      </c>
      <c r="N13" s="636" t="s">
        <v>173</v>
      </c>
      <c r="O13" s="636" t="s">
        <v>162</v>
      </c>
      <c r="P13" s="636" t="s">
        <v>172</v>
      </c>
      <c r="Q13" s="636" t="s">
        <v>163</v>
      </c>
      <c r="R13" s="636"/>
      <c r="S13" s="636"/>
      <c r="T13" s="636"/>
      <c r="U13" s="636"/>
      <c r="V13" s="314" t="s">
        <v>80</v>
      </c>
      <c r="W13" s="314"/>
      <c r="X13" s="636"/>
      <c r="Y13" s="653"/>
      <c r="Z13" s="63"/>
      <c r="AA13" s="63"/>
      <c r="AB13" s="63"/>
      <c r="AC13" s="63"/>
    </row>
    <row r="14" spans="1:56" x14ac:dyDescent="0.45">
      <c r="D14" s="240">
        <v>1</v>
      </c>
      <c r="E14" s="234">
        <f t="shared" ref="E14:E32" si="0">$E$12*D14</f>
        <v>173.33</v>
      </c>
      <c r="F14" s="239">
        <f t="shared" ref="F14:F32" si="1">E14/8</f>
        <v>21.666250000000002</v>
      </c>
      <c r="G14" s="235">
        <f t="shared" ref="G14:G32" si="2">$G$12*D14</f>
        <v>156</v>
      </c>
      <c r="H14" s="291">
        <f t="shared" ref="H14:H32" si="3">VLOOKUP(E14,starfshlutfall_156,2,TRUE)</f>
        <v>1</v>
      </c>
      <c r="I14" s="235">
        <f>$G$12*H14</f>
        <v>156</v>
      </c>
      <c r="J14" s="315">
        <f>I12</f>
        <v>0</v>
      </c>
      <c r="K14" s="125">
        <f>J14*156</f>
        <v>0</v>
      </c>
      <c r="L14" s="309">
        <f>I14-K14</f>
        <v>156</v>
      </c>
      <c r="M14" s="310">
        <f>IF(I14+K14&gt;156,156,I14+K14)</f>
        <v>156</v>
      </c>
      <c r="N14" s="310">
        <f t="shared" ref="N14:N19" si="4">M14-K14</f>
        <v>156</v>
      </c>
      <c r="O14" s="311">
        <f>M14/$G$12</f>
        <v>1</v>
      </c>
      <c r="P14" s="309">
        <f>32</f>
        <v>32</v>
      </c>
      <c r="Q14" s="309">
        <f>P14*4.333333</f>
        <v>138.66665599999999</v>
      </c>
      <c r="R14" s="125">
        <f>IF(L14&gt;Q14,L14,Q14)</f>
        <v>156</v>
      </c>
      <c r="S14" s="125">
        <f>R14/4.33333</f>
        <v>36.000027692328992</v>
      </c>
      <c r="T14" s="235"/>
      <c r="U14" s="125">
        <f>R14/8</f>
        <v>19.5</v>
      </c>
      <c r="V14" s="125"/>
      <c r="W14" s="125"/>
      <c r="X14" s="291">
        <f>J14</f>
        <v>0</v>
      </c>
      <c r="Y14" s="308">
        <f>O14</f>
        <v>1</v>
      </c>
      <c r="Z14" s="63"/>
      <c r="AA14" s="63"/>
      <c r="AB14" s="63"/>
      <c r="AC14" s="63"/>
    </row>
    <row r="15" spans="1:56" x14ac:dyDescent="0.45">
      <c r="D15" s="240">
        <v>0.95</v>
      </c>
      <c r="E15" s="234">
        <f t="shared" si="0"/>
        <v>164.6635</v>
      </c>
      <c r="F15" s="239">
        <f t="shared" si="1"/>
        <v>20.5829375</v>
      </c>
      <c r="G15" s="235">
        <f t="shared" si="2"/>
        <v>148.19999999999999</v>
      </c>
      <c r="H15" s="291">
        <f t="shared" si="3"/>
        <v>1</v>
      </c>
      <c r="I15" s="235">
        <f t="shared" ref="I15:I32" si="5">$G$12*H15</f>
        <v>156</v>
      </c>
      <c r="J15" s="236">
        <f t="shared" ref="J15:J32" si="6">$I$12*H15</f>
        <v>0</v>
      </c>
      <c r="K15" s="125">
        <f t="shared" ref="K15:K32" si="7">J15*156</f>
        <v>0</v>
      </c>
      <c r="L15" s="309">
        <f t="shared" ref="L15:L32" si="8">I15-K15</f>
        <v>156</v>
      </c>
      <c r="M15" s="310">
        <f t="shared" ref="M15:M32" si="9">IF(I15+K15&gt;156,156,I15+K15)</f>
        <v>156</v>
      </c>
      <c r="N15" s="310">
        <f t="shared" si="4"/>
        <v>156</v>
      </c>
      <c r="O15" s="311">
        <f t="shared" ref="O15:O32" si="10">M15/$G$12</f>
        <v>1</v>
      </c>
      <c r="P15" s="309">
        <f>$P$14*O15</f>
        <v>32</v>
      </c>
      <c r="Q15" s="309">
        <f t="shared" ref="Q15:Q32" si="11">P15*4.333333</f>
        <v>138.66665599999999</v>
      </c>
      <c r="R15" s="125">
        <f t="shared" ref="R15:R32" si="12">IF(L15&gt;Q15,L15,Q15)</f>
        <v>156</v>
      </c>
      <c r="S15" s="125">
        <f t="shared" ref="S15:S32" si="13">R15/4.33333</f>
        <v>36.000027692328992</v>
      </c>
      <c r="T15" s="235"/>
      <c r="U15" s="125">
        <f t="shared" ref="U15:U32" si="14">R15/8</f>
        <v>19.5</v>
      </c>
      <c r="V15" s="125"/>
      <c r="W15" s="125"/>
      <c r="X15" s="291">
        <f t="shared" ref="X15:X32" si="15">J15</f>
        <v>0</v>
      </c>
      <c r="Y15" s="308">
        <f t="shared" ref="Y15:Y32" si="16">O15</f>
        <v>1</v>
      </c>
      <c r="Z15" s="238"/>
      <c r="AD15" s="275"/>
      <c r="AE15" s="275"/>
      <c r="AF15" s="276" t="s">
        <v>169</v>
      </c>
      <c r="AG15" s="275"/>
      <c r="AH15" s="302" t="s">
        <v>86</v>
      </c>
    </row>
    <row r="16" spans="1:56" ht="15" customHeight="1" x14ac:dyDescent="0.45">
      <c r="D16" s="240">
        <v>0.9</v>
      </c>
      <c r="E16" s="234">
        <f t="shared" si="0"/>
        <v>155.99700000000001</v>
      </c>
      <c r="F16" s="239">
        <f t="shared" si="1"/>
        <v>19.499625000000002</v>
      </c>
      <c r="G16" s="235">
        <f t="shared" si="2"/>
        <v>140.4</v>
      </c>
      <c r="H16" s="291">
        <f t="shared" si="3"/>
        <v>0.999</v>
      </c>
      <c r="I16" s="235">
        <f t="shared" si="5"/>
        <v>155.84399999999999</v>
      </c>
      <c r="J16" s="236">
        <f t="shared" si="6"/>
        <v>0</v>
      </c>
      <c r="K16" s="125">
        <f t="shared" si="7"/>
        <v>0</v>
      </c>
      <c r="L16" s="309">
        <f t="shared" si="8"/>
        <v>155.84399999999999</v>
      </c>
      <c r="M16" s="310">
        <f t="shared" si="9"/>
        <v>155.84399999999999</v>
      </c>
      <c r="N16" s="310">
        <f t="shared" si="4"/>
        <v>155.84399999999999</v>
      </c>
      <c r="O16" s="311">
        <f t="shared" si="10"/>
        <v>0.999</v>
      </c>
      <c r="P16" s="309">
        <f t="shared" ref="P16:P32" si="17">$P$14*O16</f>
        <v>31.968</v>
      </c>
      <c r="Q16" s="309">
        <f t="shared" si="11"/>
        <v>138.52798934399999</v>
      </c>
      <c r="R16" s="125">
        <f t="shared" si="12"/>
        <v>155.84399999999999</v>
      </c>
      <c r="S16" s="125">
        <f t="shared" si="13"/>
        <v>35.96402766463666</v>
      </c>
      <c r="T16" s="235"/>
      <c r="U16" s="125">
        <f t="shared" si="14"/>
        <v>19.480499999999999</v>
      </c>
      <c r="V16" s="125"/>
      <c r="W16" s="125"/>
      <c r="X16" s="291">
        <f t="shared" si="15"/>
        <v>0</v>
      </c>
      <c r="Y16" s="308">
        <f t="shared" si="16"/>
        <v>0.999</v>
      </c>
      <c r="Z16" s="238"/>
      <c r="AD16" s="294"/>
      <c r="AE16" s="270"/>
      <c r="AF16" s="271"/>
      <c r="AG16" s="269" t="s">
        <v>164</v>
      </c>
      <c r="AH16" s="279" t="e">
        <f>'1_MÖNNUN'!AL58/'1_MÖNNUN'!$AL$63</f>
        <v>#DIV/0!</v>
      </c>
      <c r="AI16" s="63"/>
    </row>
    <row r="17" spans="4:43" x14ac:dyDescent="0.45">
      <c r="D17" s="240">
        <v>0.85</v>
      </c>
      <c r="E17" s="234">
        <f t="shared" si="0"/>
        <v>147.3305</v>
      </c>
      <c r="F17" s="239">
        <f t="shared" si="1"/>
        <v>18.4163125</v>
      </c>
      <c r="G17" s="235">
        <f t="shared" si="2"/>
        <v>132.6</v>
      </c>
      <c r="H17" s="291">
        <f t="shared" si="3"/>
        <v>0.94399999999999995</v>
      </c>
      <c r="I17" s="235">
        <f t="shared" si="5"/>
        <v>147.26399999999998</v>
      </c>
      <c r="J17" s="236">
        <f t="shared" si="6"/>
        <v>0</v>
      </c>
      <c r="K17" s="125">
        <f t="shared" si="7"/>
        <v>0</v>
      </c>
      <c r="L17" s="309">
        <f t="shared" si="8"/>
        <v>147.26399999999998</v>
      </c>
      <c r="M17" s="310">
        <f t="shared" si="9"/>
        <v>147.26399999999998</v>
      </c>
      <c r="N17" s="310">
        <f t="shared" si="4"/>
        <v>147.26399999999998</v>
      </c>
      <c r="O17" s="311">
        <f t="shared" si="10"/>
        <v>0.94399999999999984</v>
      </c>
      <c r="P17" s="309">
        <f t="shared" si="17"/>
        <v>30.207999999999995</v>
      </c>
      <c r="Q17" s="309">
        <f t="shared" si="11"/>
        <v>130.90132326399996</v>
      </c>
      <c r="R17" s="125">
        <f t="shared" si="12"/>
        <v>147.26399999999998</v>
      </c>
      <c r="S17" s="125">
        <f t="shared" si="13"/>
        <v>33.984026141558566</v>
      </c>
      <c r="T17" s="235"/>
      <c r="U17" s="125">
        <f t="shared" si="14"/>
        <v>18.407999999999998</v>
      </c>
      <c r="V17" s="125"/>
      <c r="W17" s="125"/>
      <c r="X17" s="291">
        <f t="shared" si="15"/>
        <v>0</v>
      </c>
      <c r="Y17" s="308">
        <f t="shared" si="16"/>
        <v>0.94399999999999984</v>
      </c>
      <c r="Z17" s="238"/>
      <c r="AD17" s="295"/>
      <c r="AE17" s="270"/>
      <c r="AF17" s="271"/>
      <c r="AG17" s="269" t="s">
        <v>165</v>
      </c>
      <c r="AH17" s="279" t="e">
        <f>'1_MÖNNUN'!AL59/'1_MÖNNUN'!$AL$63</f>
        <v>#DIV/0!</v>
      </c>
      <c r="AI17" s="272"/>
    </row>
    <row r="18" spans="4:43" x14ac:dyDescent="0.45">
      <c r="D18" s="240">
        <v>0.8</v>
      </c>
      <c r="E18" s="234">
        <f t="shared" si="0"/>
        <v>138.66400000000002</v>
      </c>
      <c r="F18" s="239">
        <f t="shared" si="1"/>
        <v>17.333000000000002</v>
      </c>
      <c r="G18" s="235">
        <f t="shared" si="2"/>
        <v>124.80000000000001</v>
      </c>
      <c r="H18" s="291">
        <f t="shared" si="3"/>
        <v>0.88800000000000001</v>
      </c>
      <c r="I18" s="235">
        <f t="shared" si="5"/>
        <v>138.52799999999999</v>
      </c>
      <c r="J18" s="236">
        <f t="shared" si="6"/>
        <v>0</v>
      </c>
      <c r="K18" s="125">
        <f t="shared" si="7"/>
        <v>0</v>
      </c>
      <c r="L18" s="309">
        <f t="shared" si="8"/>
        <v>138.52799999999999</v>
      </c>
      <c r="M18" s="310">
        <f t="shared" si="9"/>
        <v>138.52799999999999</v>
      </c>
      <c r="N18" s="310">
        <f t="shared" si="4"/>
        <v>138.52799999999999</v>
      </c>
      <c r="O18" s="311">
        <f t="shared" si="10"/>
        <v>0.8879999999999999</v>
      </c>
      <c r="P18" s="309">
        <f t="shared" si="17"/>
        <v>28.415999999999997</v>
      </c>
      <c r="Q18" s="309">
        <f t="shared" si="11"/>
        <v>123.13599052799998</v>
      </c>
      <c r="R18" s="125">
        <f t="shared" si="12"/>
        <v>138.52799999999999</v>
      </c>
      <c r="S18" s="125">
        <f t="shared" si="13"/>
        <v>31.968024590788144</v>
      </c>
      <c r="T18" s="235"/>
      <c r="U18" s="125">
        <f t="shared" si="14"/>
        <v>17.315999999999999</v>
      </c>
      <c r="V18" s="125"/>
      <c r="W18" s="125"/>
      <c r="X18" s="291">
        <f t="shared" si="15"/>
        <v>0</v>
      </c>
      <c r="Y18" s="308">
        <f t="shared" si="16"/>
        <v>0.8879999999999999</v>
      </c>
      <c r="Z18" s="238"/>
      <c r="AD18" s="296"/>
      <c r="AE18" s="275"/>
      <c r="AF18" s="274"/>
      <c r="AG18" s="276" t="s">
        <v>168</v>
      </c>
      <c r="AH18" s="279" t="e">
        <f>'1_MÖNNUN'!AL61/'1_MÖNNUN'!$AL$63</f>
        <v>#DIV/0!</v>
      </c>
    </row>
    <row r="19" spans="4:43" x14ac:dyDescent="0.45">
      <c r="D19" s="240">
        <v>0.75</v>
      </c>
      <c r="E19" s="234">
        <f t="shared" si="0"/>
        <v>129.9975</v>
      </c>
      <c r="F19" s="239">
        <f t="shared" si="1"/>
        <v>16.2496875</v>
      </c>
      <c r="G19" s="235">
        <f t="shared" si="2"/>
        <v>117</v>
      </c>
      <c r="H19" s="291">
        <f t="shared" si="3"/>
        <v>0.83299999999999996</v>
      </c>
      <c r="I19" s="235">
        <f t="shared" si="5"/>
        <v>129.94800000000001</v>
      </c>
      <c r="J19" s="236">
        <f t="shared" si="6"/>
        <v>0</v>
      </c>
      <c r="K19" s="125">
        <f t="shared" si="7"/>
        <v>0</v>
      </c>
      <c r="L19" s="309">
        <f t="shared" si="8"/>
        <v>129.94800000000001</v>
      </c>
      <c r="M19" s="310">
        <f t="shared" si="9"/>
        <v>129.94800000000001</v>
      </c>
      <c r="N19" s="310">
        <f t="shared" si="4"/>
        <v>129.94800000000001</v>
      </c>
      <c r="O19" s="311">
        <f t="shared" si="10"/>
        <v>0.83300000000000007</v>
      </c>
      <c r="P19" s="309">
        <f t="shared" si="17"/>
        <v>26.656000000000002</v>
      </c>
      <c r="Q19" s="309">
        <f t="shared" si="11"/>
        <v>115.509324448</v>
      </c>
      <c r="R19" s="125">
        <f t="shared" si="12"/>
        <v>129.94800000000001</v>
      </c>
      <c r="S19" s="125">
        <f t="shared" si="13"/>
        <v>29.988023067710053</v>
      </c>
      <c r="T19" s="235"/>
      <c r="U19" s="125">
        <f t="shared" si="14"/>
        <v>16.243500000000001</v>
      </c>
      <c r="V19" s="125"/>
      <c r="W19" s="125"/>
      <c r="X19" s="291">
        <f t="shared" si="15"/>
        <v>0</v>
      </c>
      <c r="Y19" s="308">
        <f t="shared" si="16"/>
        <v>0.83300000000000007</v>
      </c>
      <c r="Z19" s="238"/>
      <c r="AD19" s="298"/>
      <c r="AE19" s="299"/>
      <c r="AF19" s="300"/>
      <c r="AG19" s="301" t="s">
        <v>166</v>
      </c>
      <c r="AH19" s="293" t="e">
        <f>('1_MÖNNUN'!AM60+'1_MÖNNUN'!AN60)/'1_MÖNNUN'!$AL$63</f>
        <v>#DIV/0!</v>
      </c>
      <c r="AI19" s="660" t="s">
        <v>170</v>
      </c>
      <c r="AJ19" s="660"/>
      <c r="AK19" s="660"/>
      <c r="AL19" s="660"/>
      <c r="AM19" s="306"/>
    </row>
    <row r="20" spans="4:43" x14ac:dyDescent="0.45">
      <c r="D20" s="240">
        <v>0.7</v>
      </c>
      <c r="E20" s="234">
        <f t="shared" si="0"/>
        <v>121.331</v>
      </c>
      <c r="F20" s="239">
        <f t="shared" si="1"/>
        <v>15.166375</v>
      </c>
      <c r="G20" s="235">
        <f t="shared" si="2"/>
        <v>109.19999999999999</v>
      </c>
      <c r="H20" s="291">
        <f t="shared" si="3"/>
        <v>0.77700000000000002</v>
      </c>
      <c r="I20" s="235">
        <f t="shared" si="5"/>
        <v>121.212</v>
      </c>
      <c r="J20" s="236">
        <f t="shared" si="6"/>
        <v>0</v>
      </c>
      <c r="K20" s="125">
        <f t="shared" si="7"/>
        <v>0</v>
      </c>
      <c r="L20" s="309">
        <f t="shared" si="8"/>
        <v>121.212</v>
      </c>
      <c r="M20" s="310">
        <f t="shared" si="9"/>
        <v>121.212</v>
      </c>
      <c r="N20" s="313">
        <f>M20-K20</f>
        <v>121.212</v>
      </c>
      <c r="O20" s="311">
        <f t="shared" si="10"/>
        <v>0.77700000000000002</v>
      </c>
      <c r="P20" s="309">
        <f t="shared" si="17"/>
        <v>24.864000000000001</v>
      </c>
      <c r="Q20" s="309">
        <f t="shared" si="11"/>
        <v>107.743991712</v>
      </c>
      <c r="R20" s="125">
        <f t="shared" si="12"/>
        <v>121.212</v>
      </c>
      <c r="S20" s="125">
        <f t="shared" si="13"/>
        <v>27.972021516939627</v>
      </c>
      <c r="T20" s="235"/>
      <c r="U20" s="125">
        <f t="shared" si="14"/>
        <v>15.1515</v>
      </c>
      <c r="V20" s="125"/>
      <c r="W20" s="125"/>
      <c r="X20" s="291">
        <f t="shared" si="15"/>
        <v>0</v>
      </c>
      <c r="Y20" s="308">
        <f t="shared" si="16"/>
        <v>0.77700000000000002</v>
      </c>
      <c r="Z20" s="238"/>
      <c r="AD20" s="298"/>
      <c r="AE20" s="299"/>
      <c r="AF20" s="300"/>
      <c r="AG20" s="301" t="s">
        <v>167</v>
      </c>
      <c r="AH20" s="303" t="e">
        <f>'1_MÖNNUN'!AL62/'1_MÖNNUN'!$AL$63</f>
        <v>#DIV/0!</v>
      </c>
      <c r="AI20" s="660"/>
      <c r="AJ20" s="660"/>
      <c r="AK20" s="660"/>
      <c r="AL20" s="660"/>
      <c r="AM20" s="306"/>
    </row>
    <row r="21" spans="4:43" x14ac:dyDescent="0.45">
      <c r="D21" s="240">
        <v>0.65</v>
      </c>
      <c r="E21" s="234">
        <f t="shared" si="0"/>
        <v>112.66450000000002</v>
      </c>
      <c r="F21" s="239">
        <f t="shared" si="1"/>
        <v>14.083062500000002</v>
      </c>
      <c r="G21" s="235">
        <f t="shared" si="2"/>
        <v>101.4</v>
      </c>
      <c r="H21" s="291">
        <f t="shared" si="3"/>
        <v>0.72199999999999998</v>
      </c>
      <c r="I21" s="235">
        <f t="shared" si="5"/>
        <v>112.63199999999999</v>
      </c>
      <c r="J21" s="236">
        <f t="shared" si="6"/>
        <v>0</v>
      </c>
      <c r="K21" s="125">
        <f t="shared" si="7"/>
        <v>0</v>
      </c>
      <c r="L21" s="309">
        <f t="shared" si="8"/>
        <v>112.63199999999999</v>
      </c>
      <c r="M21" s="310">
        <f t="shared" si="9"/>
        <v>112.63199999999999</v>
      </c>
      <c r="N21" s="310">
        <f t="shared" ref="N21:N32" si="18">M21-K21</f>
        <v>112.63199999999999</v>
      </c>
      <c r="O21" s="311">
        <f t="shared" si="10"/>
        <v>0.72199999999999998</v>
      </c>
      <c r="P21" s="309">
        <f t="shared" si="17"/>
        <v>23.103999999999999</v>
      </c>
      <c r="Q21" s="309">
        <f t="shared" si="11"/>
        <v>100.11732563199999</v>
      </c>
      <c r="R21" s="125">
        <f t="shared" si="12"/>
        <v>112.63199999999999</v>
      </c>
      <c r="S21" s="125">
        <f t="shared" si="13"/>
        <v>25.992019993861533</v>
      </c>
      <c r="T21" s="235"/>
      <c r="U21" s="125">
        <f t="shared" si="14"/>
        <v>14.078999999999999</v>
      </c>
      <c r="V21" s="125"/>
      <c r="W21" s="125"/>
      <c r="X21" s="291">
        <f t="shared" si="15"/>
        <v>0</v>
      </c>
      <c r="Y21" s="308">
        <f t="shared" si="16"/>
        <v>0.72199999999999998</v>
      </c>
      <c r="AH21" s="297" t="e">
        <f>SUM(AH16:AH20)</f>
        <v>#DIV/0!</v>
      </c>
      <c r="AI21" s="273"/>
    </row>
    <row r="22" spans="4:43" x14ac:dyDescent="0.45">
      <c r="D22" s="240">
        <v>0.6</v>
      </c>
      <c r="E22" s="234">
        <f t="shared" si="0"/>
        <v>103.998</v>
      </c>
      <c r="F22" s="239">
        <f t="shared" si="1"/>
        <v>12.999750000000001</v>
      </c>
      <c r="G22" s="235">
        <f t="shared" si="2"/>
        <v>93.6</v>
      </c>
      <c r="H22" s="291">
        <f t="shared" si="3"/>
        <v>0.66600000000000004</v>
      </c>
      <c r="I22" s="235">
        <f t="shared" si="5"/>
        <v>103.896</v>
      </c>
      <c r="J22" s="236">
        <f t="shared" si="6"/>
        <v>0</v>
      </c>
      <c r="K22" s="125">
        <f t="shared" si="7"/>
        <v>0</v>
      </c>
      <c r="L22" s="309">
        <f t="shared" si="8"/>
        <v>103.896</v>
      </c>
      <c r="M22" s="310">
        <f t="shared" si="9"/>
        <v>103.896</v>
      </c>
      <c r="N22" s="310">
        <f t="shared" si="18"/>
        <v>103.896</v>
      </c>
      <c r="O22" s="311">
        <f t="shared" si="10"/>
        <v>0.66600000000000004</v>
      </c>
      <c r="P22" s="309">
        <f t="shared" si="17"/>
        <v>21.312000000000001</v>
      </c>
      <c r="Q22" s="309">
        <f t="shared" si="11"/>
        <v>92.351992895999999</v>
      </c>
      <c r="R22" s="125">
        <f t="shared" si="12"/>
        <v>103.896</v>
      </c>
      <c r="S22" s="125">
        <f t="shared" si="13"/>
        <v>23.97601844309111</v>
      </c>
      <c r="T22" s="235"/>
      <c r="U22" s="125">
        <f t="shared" si="14"/>
        <v>12.987</v>
      </c>
      <c r="V22" s="125"/>
      <c r="W22" s="125"/>
      <c r="X22" s="291">
        <f t="shared" si="15"/>
        <v>0</v>
      </c>
      <c r="Y22" s="308">
        <f t="shared" si="16"/>
        <v>0.66600000000000004</v>
      </c>
      <c r="AH22" s="170"/>
    </row>
    <row r="23" spans="4:43" x14ac:dyDescent="0.45">
      <c r="D23" s="240">
        <v>0.55000000000000004</v>
      </c>
      <c r="E23" s="234">
        <f t="shared" si="0"/>
        <v>95.33150000000002</v>
      </c>
      <c r="F23" s="239">
        <f t="shared" si="1"/>
        <v>11.916437500000002</v>
      </c>
      <c r="G23" s="235">
        <f t="shared" si="2"/>
        <v>85.800000000000011</v>
      </c>
      <c r="H23" s="291">
        <f t="shared" si="3"/>
        <v>0.61099999999999999</v>
      </c>
      <c r="I23" s="235">
        <f t="shared" si="5"/>
        <v>95.316000000000003</v>
      </c>
      <c r="J23" s="236">
        <f t="shared" si="6"/>
        <v>0</v>
      </c>
      <c r="K23" s="125">
        <f t="shared" si="7"/>
        <v>0</v>
      </c>
      <c r="L23" s="309">
        <f t="shared" si="8"/>
        <v>95.316000000000003</v>
      </c>
      <c r="M23" s="310">
        <f t="shared" si="9"/>
        <v>95.316000000000003</v>
      </c>
      <c r="N23" s="310">
        <f t="shared" si="18"/>
        <v>95.316000000000003</v>
      </c>
      <c r="O23" s="311">
        <f t="shared" si="10"/>
        <v>0.61099999999999999</v>
      </c>
      <c r="P23" s="309">
        <f t="shared" si="17"/>
        <v>19.552</v>
      </c>
      <c r="Q23" s="309">
        <f t="shared" si="11"/>
        <v>84.725326815999992</v>
      </c>
      <c r="R23" s="125">
        <f t="shared" si="12"/>
        <v>95.316000000000003</v>
      </c>
      <c r="S23" s="125">
        <f t="shared" si="13"/>
        <v>21.996016920013016</v>
      </c>
      <c r="T23" s="235"/>
      <c r="U23" s="125">
        <f t="shared" si="14"/>
        <v>11.9145</v>
      </c>
      <c r="V23" s="125"/>
      <c r="W23" s="125"/>
      <c r="X23" s="291">
        <f t="shared" si="15"/>
        <v>0</v>
      </c>
      <c r="Y23" s="308">
        <f t="shared" si="16"/>
        <v>0.61099999999999999</v>
      </c>
    </row>
    <row r="24" spans="4:43" x14ac:dyDescent="0.45">
      <c r="D24" s="240">
        <v>0.5</v>
      </c>
      <c r="E24" s="234">
        <f t="shared" si="0"/>
        <v>86.665000000000006</v>
      </c>
      <c r="F24" s="239">
        <f t="shared" si="1"/>
        <v>10.833125000000001</v>
      </c>
      <c r="G24" s="235">
        <f t="shared" si="2"/>
        <v>78</v>
      </c>
      <c r="H24" s="291">
        <f t="shared" si="3"/>
        <v>0.55500000000000005</v>
      </c>
      <c r="I24" s="235">
        <f t="shared" si="5"/>
        <v>86.580000000000013</v>
      </c>
      <c r="J24" s="236">
        <f t="shared" si="6"/>
        <v>0</v>
      </c>
      <c r="K24" s="125">
        <f t="shared" si="7"/>
        <v>0</v>
      </c>
      <c r="L24" s="309">
        <f t="shared" si="8"/>
        <v>86.580000000000013</v>
      </c>
      <c r="M24" s="310">
        <f t="shared" si="9"/>
        <v>86.580000000000013</v>
      </c>
      <c r="N24" s="310">
        <f t="shared" si="18"/>
        <v>86.580000000000013</v>
      </c>
      <c r="O24" s="311">
        <f t="shared" si="10"/>
        <v>0.55500000000000005</v>
      </c>
      <c r="P24" s="309">
        <f t="shared" si="17"/>
        <v>17.760000000000002</v>
      </c>
      <c r="Q24" s="309">
        <f t="shared" si="11"/>
        <v>76.959994080000001</v>
      </c>
      <c r="R24" s="125">
        <f t="shared" si="12"/>
        <v>86.580000000000013</v>
      </c>
      <c r="S24" s="125">
        <f t="shared" si="13"/>
        <v>19.980015369242594</v>
      </c>
      <c r="T24" s="235"/>
      <c r="U24" s="125">
        <f t="shared" si="14"/>
        <v>10.822500000000002</v>
      </c>
      <c r="V24" s="125"/>
      <c r="W24" s="125"/>
      <c r="X24" s="291">
        <f t="shared" si="15"/>
        <v>0</v>
      </c>
      <c r="Y24" s="308">
        <f t="shared" si="16"/>
        <v>0.55500000000000005</v>
      </c>
      <c r="AD24" s="275"/>
      <c r="AE24" s="275"/>
      <c r="AF24" s="276" t="s">
        <v>157</v>
      </c>
      <c r="AG24" s="277">
        <f>36</f>
        <v>36</v>
      </c>
      <c r="AH24" s="278">
        <v>1</v>
      </c>
      <c r="AI24" s="278">
        <v>0.9</v>
      </c>
      <c r="AJ24" s="278">
        <v>0.8</v>
      </c>
      <c r="AK24" s="278">
        <v>0.7</v>
      </c>
      <c r="AL24" s="278">
        <v>0.6</v>
      </c>
      <c r="AM24" s="278">
        <v>0.5</v>
      </c>
      <c r="AN24" s="278">
        <v>0.4</v>
      </c>
      <c r="AO24" s="278">
        <v>0.3</v>
      </c>
      <c r="AP24" s="278">
        <v>0.2</v>
      </c>
      <c r="AQ24" s="278">
        <v>0.1</v>
      </c>
    </row>
    <row r="25" spans="4:43" ht="15" customHeight="1" x14ac:dyDescent="0.45">
      <c r="D25" s="240">
        <v>0.45</v>
      </c>
      <c r="E25" s="234">
        <f t="shared" si="0"/>
        <v>77.998500000000007</v>
      </c>
      <c r="F25" s="239">
        <f t="shared" si="1"/>
        <v>9.7498125000000009</v>
      </c>
      <c r="G25" s="235">
        <f t="shared" si="2"/>
        <v>70.2</v>
      </c>
      <c r="H25" s="291">
        <f t="shared" si="3"/>
        <v>0.499</v>
      </c>
      <c r="I25" s="235">
        <f t="shared" si="5"/>
        <v>77.843999999999994</v>
      </c>
      <c r="J25" s="236">
        <f t="shared" si="6"/>
        <v>0</v>
      </c>
      <c r="K25" s="125">
        <f t="shared" si="7"/>
        <v>0</v>
      </c>
      <c r="L25" s="309">
        <f t="shared" si="8"/>
        <v>77.843999999999994</v>
      </c>
      <c r="M25" s="310">
        <f t="shared" si="9"/>
        <v>77.843999999999994</v>
      </c>
      <c r="N25" s="310">
        <f t="shared" si="18"/>
        <v>77.843999999999994</v>
      </c>
      <c r="O25" s="311">
        <f t="shared" si="10"/>
        <v>0.49899999999999994</v>
      </c>
      <c r="P25" s="309">
        <f t="shared" si="17"/>
        <v>15.967999999999998</v>
      </c>
      <c r="Q25" s="309">
        <f t="shared" si="11"/>
        <v>69.194661343999982</v>
      </c>
      <c r="R25" s="125">
        <f t="shared" si="12"/>
        <v>77.843999999999994</v>
      </c>
      <c r="S25" s="125">
        <f t="shared" si="13"/>
        <v>17.964013818472168</v>
      </c>
      <c r="T25" s="235"/>
      <c r="U25" s="125">
        <f t="shared" si="14"/>
        <v>9.7304999999999993</v>
      </c>
      <c r="V25" s="125"/>
      <c r="W25" s="125"/>
      <c r="X25" s="291">
        <f t="shared" si="15"/>
        <v>0</v>
      </c>
      <c r="Y25" s="308">
        <f t="shared" si="16"/>
        <v>0.49899999999999994</v>
      </c>
      <c r="AD25" s="294"/>
      <c r="AE25" s="270"/>
      <c r="AF25" s="271"/>
      <c r="AG25" s="305" t="s">
        <v>164</v>
      </c>
      <c r="AH25" s="281" t="e">
        <f t="shared" ref="AH25:AH29" si="19">$AG$24*$AH16*AH$24</f>
        <v>#DIV/0!</v>
      </c>
      <c r="AI25" s="281" t="e">
        <f t="shared" ref="AI25:AQ25" si="20">$AG$24*$AH16*AI$24</f>
        <v>#DIV/0!</v>
      </c>
      <c r="AJ25" s="281" t="e">
        <f t="shared" si="20"/>
        <v>#DIV/0!</v>
      </c>
      <c r="AK25" s="281" t="e">
        <f t="shared" si="20"/>
        <v>#DIV/0!</v>
      </c>
      <c r="AL25" s="281" t="e">
        <f t="shared" si="20"/>
        <v>#DIV/0!</v>
      </c>
      <c r="AM25" s="281" t="e">
        <f t="shared" si="20"/>
        <v>#DIV/0!</v>
      </c>
      <c r="AN25" s="281" t="e">
        <f t="shared" si="20"/>
        <v>#DIV/0!</v>
      </c>
      <c r="AO25" s="281" t="e">
        <f t="shared" si="20"/>
        <v>#DIV/0!</v>
      </c>
      <c r="AP25" s="281" t="e">
        <f t="shared" si="20"/>
        <v>#DIV/0!</v>
      </c>
      <c r="AQ25" s="281" t="e">
        <f t="shared" si="20"/>
        <v>#DIV/0!</v>
      </c>
    </row>
    <row r="26" spans="4:43" x14ac:dyDescent="0.45">
      <c r="D26" s="240">
        <v>0.39999999999999902</v>
      </c>
      <c r="E26" s="234">
        <f t="shared" si="0"/>
        <v>69.331999999999837</v>
      </c>
      <c r="F26" s="239">
        <f t="shared" si="1"/>
        <v>8.6664999999999797</v>
      </c>
      <c r="G26" s="235">
        <f t="shared" si="2"/>
        <v>62.399999999999849</v>
      </c>
      <c r="H26" s="291">
        <f t="shared" si="3"/>
        <v>0.44400000000000001</v>
      </c>
      <c r="I26" s="235">
        <f t="shared" si="5"/>
        <v>69.263999999999996</v>
      </c>
      <c r="J26" s="236">
        <f t="shared" si="6"/>
        <v>0</v>
      </c>
      <c r="K26" s="125">
        <f t="shared" si="7"/>
        <v>0</v>
      </c>
      <c r="L26" s="309">
        <f t="shared" si="8"/>
        <v>69.263999999999996</v>
      </c>
      <c r="M26" s="310">
        <f t="shared" si="9"/>
        <v>69.263999999999996</v>
      </c>
      <c r="N26" s="310">
        <f t="shared" si="18"/>
        <v>69.263999999999996</v>
      </c>
      <c r="O26" s="311">
        <f t="shared" si="10"/>
        <v>0.44399999999999995</v>
      </c>
      <c r="P26" s="309">
        <f t="shared" si="17"/>
        <v>14.207999999999998</v>
      </c>
      <c r="Q26" s="309">
        <f t="shared" si="11"/>
        <v>61.56799526399999</v>
      </c>
      <c r="R26" s="125">
        <f t="shared" si="12"/>
        <v>69.263999999999996</v>
      </c>
      <c r="S26" s="125">
        <f t="shared" si="13"/>
        <v>15.984012295394072</v>
      </c>
      <c r="T26" s="235"/>
      <c r="U26" s="125">
        <f t="shared" si="14"/>
        <v>8.6579999999999995</v>
      </c>
      <c r="V26" s="125"/>
      <c r="W26" s="125"/>
      <c r="X26" s="291">
        <f t="shared" si="15"/>
        <v>0</v>
      </c>
      <c r="Y26" s="308">
        <f t="shared" si="16"/>
        <v>0.44399999999999995</v>
      </c>
      <c r="AD26" s="295"/>
      <c r="AE26" s="270"/>
      <c r="AF26" s="271"/>
      <c r="AG26" s="269" t="s">
        <v>165</v>
      </c>
      <c r="AH26" s="281" t="e">
        <f t="shared" si="19"/>
        <v>#DIV/0!</v>
      </c>
      <c r="AI26" s="281" t="e">
        <f t="shared" ref="AI26:AQ26" si="21">$AG$24*$AH17*AI$24</f>
        <v>#DIV/0!</v>
      </c>
      <c r="AJ26" s="281" t="e">
        <f t="shared" si="21"/>
        <v>#DIV/0!</v>
      </c>
      <c r="AK26" s="281" t="e">
        <f t="shared" si="21"/>
        <v>#DIV/0!</v>
      </c>
      <c r="AL26" s="281" t="e">
        <f t="shared" si="21"/>
        <v>#DIV/0!</v>
      </c>
      <c r="AM26" s="281" t="e">
        <f t="shared" si="21"/>
        <v>#DIV/0!</v>
      </c>
      <c r="AN26" s="281" t="e">
        <f t="shared" si="21"/>
        <v>#DIV/0!</v>
      </c>
      <c r="AO26" s="281" t="e">
        <f t="shared" si="21"/>
        <v>#DIV/0!</v>
      </c>
      <c r="AP26" s="281" t="e">
        <f t="shared" si="21"/>
        <v>#DIV/0!</v>
      </c>
      <c r="AQ26" s="281" t="e">
        <f t="shared" si="21"/>
        <v>#DIV/0!</v>
      </c>
    </row>
    <row r="27" spans="4:43" x14ac:dyDescent="0.45">
      <c r="D27" s="240">
        <v>0.34999999999999898</v>
      </c>
      <c r="E27" s="234">
        <f t="shared" si="0"/>
        <v>60.665499999999824</v>
      </c>
      <c r="F27" s="239">
        <f t="shared" si="1"/>
        <v>7.583187499999978</v>
      </c>
      <c r="G27" s="235">
        <f t="shared" si="2"/>
        <v>54.599999999999838</v>
      </c>
      <c r="H27" s="291">
        <f t="shared" si="3"/>
        <v>0.38799999999999901</v>
      </c>
      <c r="I27" s="235">
        <f t="shared" si="5"/>
        <v>60.527999999999849</v>
      </c>
      <c r="J27" s="236">
        <f t="shared" si="6"/>
        <v>0</v>
      </c>
      <c r="K27" s="125">
        <f t="shared" si="7"/>
        <v>0</v>
      </c>
      <c r="L27" s="309">
        <f t="shared" si="8"/>
        <v>60.527999999999849</v>
      </c>
      <c r="M27" s="310">
        <f t="shared" si="9"/>
        <v>60.527999999999849</v>
      </c>
      <c r="N27" s="310">
        <f t="shared" si="18"/>
        <v>60.527999999999849</v>
      </c>
      <c r="O27" s="311">
        <f t="shared" si="10"/>
        <v>0.38799999999999901</v>
      </c>
      <c r="P27" s="309">
        <f t="shared" si="17"/>
        <v>12.415999999999968</v>
      </c>
      <c r="Q27" s="309">
        <f t="shared" si="11"/>
        <v>53.802662527999857</v>
      </c>
      <c r="R27" s="125">
        <f t="shared" si="12"/>
        <v>60.527999999999849</v>
      </c>
      <c r="S27" s="125">
        <f t="shared" si="13"/>
        <v>13.968010744623614</v>
      </c>
      <c r="T27" s="235"/>
      <c r="U27" s="125">
        <f t="shared" si="14"/>
        <v>7.5659999999999812</v>
      </c>
      <c r="V27" s="125"/>
      <c r="W27" s="125"/>
      <c r="X27" s="291">
        <f t="shared" si="15"/>
        <v>0</v>
      </c>
      <c r="Y27" s="308">
        <f t="shared" si="16"/>
        <v>0.38799999999999901</v>
      </c>
      <c r="AD27" s="296"/>
      <c r="AE27" s="275"/>
      <c r="AF27" s="274"/>
      <c r="AG27" s="276" t="s">
        <v>168</v>
      </c>
      <c r="AH27" s="281" t="e">
        <f t="shared" ref="AH27:AQ27" si="22">$AG$24*$AH18*AH$24</f>
        <v>#DIV/0!</v>
      </c>
      <c r="AI27" s="281" t="e">
        <f t="shared" si="22"/>
        <v>#DIV/0!</v>
      </c>
      <c r="AJ27" s="281" t="e">
        <f t="shared" si="22"/>
        <v>#DIV/0!</v>
      </c>
      <c r="AK27" s="281" t="e">
        <f t="shared" si="22"/>
        <v>#DIV/0!</v>
      </c>
      <c r="AL27" s="281" t="e">
        <f t="shared" si="22"/>
        <v>#DIV/0!</v>
      </c>
      <c r="AM27" s="281" t="e">
        <f t="shared" si="22"/>
        <v>#DIV/0!</v>
      </c>
      <c r="AN27" s="281" t="e">
        <f t="shared" si="22"/>
        <v>#DIV/0!</v>
      </c>
      <c r="AO27" s="281" t="e">
        <f t="shared" si="22"/>
        <v>#DIV/0!</v>
      </c>
      <c r="AP27" s="281" t="e">
        <f t="shared" si="22"/>
        <v>#DIV/0!</v>
      </c>
      <c r="AQ27" s="281" t="e">
        <f t="shared" si="22"/>
        <v>#DIV/0!</v>
      </c>
    </row>
    <row r="28" spans="4:43" x14ac:dyDescent="0.45">
      <c r="D28" s="240">
        <v>0.29999999999999899</v>
      </c>
      <c r="E28" s="234">
        <f t="shared" si="0"/>
        <v>51.998999999999832</v>
      </c>
      <c r="F28" s="239">
        <f t="shared" si="1"/>
        <v>6.499874999999979</v>
      </c>
      <c r="G28" s="235">
        <f t="shared" si="2"/>
        <v>46.799999999999841</v>
      </c>
      <c r="H28" s="291">
        <f t="shared" si="3"/>
        <v>0.33299999999999902</v>
      </c>
      <c r="I28" s="235">
        <f t="shared" si="5"/>
        <v>51.947999999999844</v>
      </c>
      <c r="J28" s="236">
        <f t="shared" si="6"/>
        <v>0</v>
      </c>
      <c r="K28" s="125">
        <f t="shared" si="7"/>
        <v>0</v>
      </c>
      <c r="L28" s="309">
        <f t="shared" si="8"/>
        <v>51.947999999999844</v>
      </c>
      <c r="M28" s="310">
        <f t="shared" si="9"/>
        <v>51.947999999999844</v>
      </c>
      <c r="N28" s="310">
        <f t="shared" si="18"/>
        <v>51.947999999999844</v>
      </c>
      <c r="O28" s="311">
        <f t="shared" si="10"/>
        <v>0.33299999999999902</v>
      </c>
      <c r="P28" s="309">
        <f t="shared" si="17"/>
        <v>10.655999999999969</v>
      </c>
      <c r="Q28" s="309">
        <f t="shared" si="11"/>
        <v>46.175996447999857</v>
      </c>
      <c r="R28" s="125">
        <f t="shared" si="12"/>
        <v>51.947999999999844</v>
      </c>
      <c r="S28" s="125">
        <f t="shared" si="13"/>
        <v>11.988009221545518</v>
      </c>
      <c r="T28" s="235"/>
      <c r="U28" s="125">
        <f t="shared" si="14"/>
        <v>6.4934999999999805</v>
      </c>
      <c r="V28" s="125"/>
      <c r="W28" s="125"/>
      <c r="X28" s="291">
        <f t="shared" si="15"/>
        <v>0</v>
      </c>
      <c r="Y28" s="308">
        <f t="shared" si="16"/>
        <v>0.33299999999999902</v>
      </c>
      <c r="AD28" s="298"/>
      <c r="AE28" s="299"/>
      <c r="AF28" s="300"/>
      <c r="AG28" s="301" t="s">
        <v>166</v>
      </c>
      <c r="AH28" s="304" t="e">
        <f t="shared" ref="AH28:AQ28" si="23">$AG$24*$AH19*AH$24</f>
        <v>#DIV/0!</v>
      </c>
      <c r="AI28" s="304" t="e">
        <f t="shared" si="23"/>
        <v>#DIV/0!</v>
      </c>
      <c r="AJ28" s="304" t="e">
        <f t="shared" si="23"/>
        <v>#DIV/0!</v>
      </c>
      <c r="AK28" s="304" t="e">
        <f t="shared" si="23"/>
        <v>#DIV/0!</v>
      </c>
      <c r="AL28" s="304" t="e">
        <f t="shared" si="23"/>
        <v>#DIV/0!</v>
      </c>
      <c r="AM28" s="304" t="e">
        <f t="shared" si="23"/>
        <v>#DIV/0!</v>
      </c>
      <c r="AN28" s="304" t="e">
        <f t="shared" si="23"/>
        <v>#DIV/0!</v>
      </c>
      <c r="AO28" s="304" t="e">
        <f t="shared" si="23"/>
        <v>#DIV/0!</v>
      </c>
      <c r="AP28" s="304" t="e">
        <f t="shared" si="23"/>
        <v>#DIV/0!</v>
      </c>
      <c r="AQ28" s="304" t="e">
        <f t="shared" si="23"/>
        <v>#DIV/0!</v>
      </c>
    </row>
    <row r="29" spans="4:43" x14ac:dyDescent="0.45">
      <c r="D29" s="240">
        <v>0.249999999999999</v>
      </c>
      <c r="E29" s="234">
        <f t="shared" si="0"/>
        <v>43.332499999999833</v>
      </c>
      <c r="F29" s="239">
        <f t="shared" si="1"/>
        <v>5.4165624999999791</v>
      </c>
      <c r="G29" s="235">
        <f t="shared" si="2"/>
        <v>38.999999999999844</v>
      </c>
      <c r="H29" s="291">
        <f t="shared" si="3"/>
        <v>0.27699999999999902</v>
      </c>
      <c r="I29" s="235">
        <f t="shared" si="5"/>
        <v>43.211999999999847</v>
      </c>
      <c r="J29" s="236">
        <f t="shared" si="6"/>
        <v>0</v>
      </c>
      <c r="K29" s="125">
        <f t="shared" si="7"/>
        <v>0</v>
      </c>
      <c r="L29" s="309">
        <f t="shared" si="8"/>
        <v>43.211999999999847</v>
      </c>
      <c r="M29" s="310">
        <f t="shared" si="9"/>
        <v>43.211999999999847</v>
      </c>
      <c r="N29" s="310">
        <f t="shared" si="18"/>
        <v>43.211999999999847</v>
      </c>
      <c r="O29" s="311">
        <f t="shared" si="10"/>
        <v>0.27699999999999902</v>
      </c>
      <c r="P29" s="309">
        <f t="shared" si="17"/>
        <v>8.8639999999999688</v>
      </c>
      <c r="Q29" s="309">
        <f t="shared" si="11"/>
        <v>38.41066371199986</v>
      </c>
      <c r="R29" s="125">
        <f t="shared" si="12"/>
        <v>43.211999999999847</v>
      </c>
      <c r="S29" s="125">
        <f t="shared" si="13"/>
        <v>9.9720076707750955</v>
      </c>
      <c r="T29" s="235"/>
      <c r="U29" s="125">
        <f t="shared" si="14"/>
        <v>5.4014999999999809</v>
      </c>
      <c r="V29" s="125"/>
      <c r="W29" s="125"/>
      <c r="X29" s="291">
        <f t="shared" si="15"/>
        <v>0</v>
      </c>
      <c r="Y29" s="308">
        <f t="shared" si="16"/>
        <v>0.27699999999999902</v>
      </c>
      <c r="AD29" s="298"/>
      <c r="AE29" s="299"/>
      <c r="AF29" s="300"/>
      <c r="AG29" s="301" t="s">
        <v>167</v>
      </c>
      <c r="AH29" s="282" t="e">
        <f t="shared" si="19"/>
        <v>#DIV/0!</v>
      </c>
      <c r="AI29" s="282" t="e">
        <f t="shared" ref="AI29:AQ29" si="24">$AG$24*$AH20*AI$24</f>
        <v>#DIV/0!</v>
      </c>
      <c r="AJ29" s="282" t="e">
        <f t="shared" si="24"/>
        <v>#DIV/0!</v>
      </c>
      <c r="AK29" s="282" t="e">
        <f t="shared" si="24"/>
        <v>#DIV/0!</v>
      </c>
      <c r="AL29" s="282" t="e">
        <f t="shared" si="24"/>
        <v>#DIV/0!</v>
      </c>
      <c r="AM29" s="282" t="e">
        <f t="shared" si="24"/>
        <v>#DIV/0!</v>
      </c>
      <c r="AN29" s="282" t="e">
        <f t="shared" si="24"/>
        <v>#DIV/0!</v>
      </c>
      <c r="AO29" s="282" t="e">
        <f t="shared" si="24"/>
        <v>#DIV/0!</v>
      </c>
      <c r="AP29" s="282" t="e">
        <f t="shared" si="24"/>
        <v>#DIV/0!</v>
      </c>
      <c r="AQ29" s="282" t="e">
        <f t="shared" si="24"/>
        <v>#DIV/0!</v>
      </c>
    </row>
    <row r="30" spans="4:43" x14ac:dyDescent="0.45">
      <c r="D30" s="240">
        <v>0.19999999999999901</v>
      </c>
      <c r="E30" s="234">
        <f t="shared" si="0"/>
        <v>34.665999999999833</v>
      </c>
      <c r="F30" s="239">
        <f t="shared" si="1"/>
        <v>4.3332499999999792</v>
      </c>
      <c r="G30" s="235">
        <f t="shared" si="2"/>
        <v>31.199999999999847</v>
      </c>
      <c r="H30" s="291">
        <f t="shared" si="3"/>
        <v>0.221999999999999</v>
      </c>
      <c r="I30" s="235">
        <f t="shared" si="5"/>
        <v>34.631999999999842</v>
      </c>
      <c r="J30" s="236">
        <f t="shared" si="6"/>
        <v>0</v>
      </c>
      <c r="K30" s="125">
        <f t="shared" si="7"/>
        <v>0</v>
      </c>
      <c r="L30" s="309">
        <f t="shared" si="8"/>
        <v>34.631999999999842</v>
      </c>
      <c r="M30" s="310">
        <f t="shared" si="9"/>
        <v>34.631999999999842</v>
      </c>
      <c r="N30" s="310">
        <f t="shared" si="18"/>
        <v>34.631999999999842</v>
      </c>
      <c r="O30" s="311">
        <f t="shared" si="10"/>
        <v>0.22199999999999898</v>
      </c>
      <c r="P30" s="309">
        <f t="shared" si="17"/>
        <v>7.1039999999999672</v>
      </c>
      <c r="Q30" s="309">
        <f t="shared" si="11"/>
        <v>30.783997631999856</v>
      </c>
      <c r="R30" s="125">
        <f t="shared" si="12"/>
        <v>34.631999999999842</v>
      </c>
      <c r="S30" s="125">
        <f t="shared" si="13"/>
        <v>7.9920061476969995</v>
      </c>
      <c r="T30" s="235"/>
      <c r="U30" s="125">
        <f t="shared" si="14"/>
        <v>4.3289999999999802</v>
      </c>
      <c r="V30" s="125"/>
      <c r="W30" s="125"/>
      <c r="X30" s="291">
        <f t="shared" si="15"/>
        <v>0</v>
      </c>
      <c r="Y30" s="308">
        <f t="shared" si="16"/>
        <v>0.22199999999999898</v>
      </c>
      <c r="AG30" s="280" t="s">
        <v>14</v>
      </c>
      <c r="AH30" s="283" t="e">
        <f>SUM(AH25:AH29)</f>
        <v>#DIV/0!</v>
      </c>
      <c r="AI30" s="283" t="e">
        <f t="shared" ref="AI30:AQ30" si="25">SUM(AI25:AI29)</f>
        <v>#DIV/0!</v>
      </c>
      <c r="AJ30" s="283" t="e">
        <f t="shared" si="25"/>
        <v>#DIV/0!</v>
      </c>
      <c r="AK30" s="283" t="e">
        <f t="shared" si="25"/>
        <v>#DIV/0!</v>
      </c>
      <c r="AL30" s="283" t="e">
        <f t="shared" si="25"/>
        <v>#DIV/0!</v>
      </c>
      <c r="AM30" s="283" t="e">
        <f t="shared" si="25"/>
        <v>#DIV/0!</v>
      </c>
      <c r="AN30" s="283" t="e">
        <f t="shared" si="25"/>
        <v>#DIV/0!</v>
      </c>
      <c r="AO30" s="283" t="e">
        <f t="shared" si="25"/>
        <v>#DIV/0!</v>
      </c>
      <c r="AP30" s="283" t="e">
        <f t="shared" si="25"/>
        <v>#DIV/0!</v>
      </c>
      <c r="AQ30" s="283" t="e">
        <f t="shared" si="25"/>
        <v>#DIV/0!</v>
      </c>
    </row>
    <row r="31" spans="4:43" x14ac:dyDescent="0.45">
      <c r="D31" s="240">
        <v>0.149999999999999</v>
      </c>
      <c r="E31" s="234">
        <f t="shared" si="0"/>
        <v>25.999499999999827</v>
      </c>
      <c r="F31" s="239">
        <f t="shared" si="1"/>
        <v>3.2499374999999784</v>
      </c>
      <c r="G31" s="235">
        <f t="shared" si="2"/>
        <v>23.399999999999842</v>
      </c>
      <c r="H31" s="291">
        <f t="shared" si="3"/>
        <v>0.16599999999999901</v>
      </c>
      <c r="I31" s="235">
        <f t="shared" si="5"/>
        <v>25.895999999999844</v>
      </c>
      <c r="J31" s="236">
        <f t="shared" si="6"/>
        <v>0</v>
      </c>
      <c r="K31" s="125">
        <f t="shared" si="7"/>
        <v>0</v>
      </c>
      <c r="L31" s="309">
        <f t="shared" si="8"/>
        <v>25.895999999999844</v>
      </c>
      <c r="M31" s="310">
        <f t="shared" si="9"/>
        <v>25.895999999999844</v>
      </c>
      <c r="N31" s="310">
        <f t="shared" si="18"/>
        <v>25.895999999999844</v>
      </c>
      <c r="O31" s="311">
        <f t="shared" si="10"/>
        <v>0.16599999999999901</v>
      </c>
      <c r="P31" s="309">
        <f t="shared" si="17"/>
        <v>5.3119999999999683</v>
      </c>
      <c r="Q31" s="309">
        <f t="shared" si="11"/>
        <v>23.018664895999862</v>
      </c>
      <c r="R31" s="125">
        <f t="shared" si="12"/>
        <v>25.895999999999844</v>
      </c>
      <c r="S31" s="125">
        <f t="shared" si="13"/>
        <v>5.9760045969265772</v>
      </c>
      <c r="T31" s="235"/>
      <c r="U31" s="125">
        <f t="shared" si="14"/>
        <v>3.2369999999999806</v>
      </c>
      <c r="V31" s="125"/>
      <c r="W31" s="125"/>
      <c r="X31" s="291">
        <f t="shared" si="15"/>
        <v>0</v>
      </c>
      <c r="Y31" s="308">
        <f t="shared" si="16"/>
        <v>0.16599999999999901</v>
      </c>
    </row>
    <row r="32" spans="4:43" x14ac:dyDescent="0.45">
      <c r="D32" s="241">
        <v>9.9999999999999006E-2</v>
      </c>
      <c r="E32" s="242">
        <f t="shared" si="0"/>
        <v>17.332999999999828</v>
      </c>
      <c r="F32" s="243">
        <f t="shared" si="1"/>
        <v>2.1666249999999785</v>
      </c>
      <c r="G32" s="244">
        <f t="shared" si="2"/>
        <v>15.599999999999845</v>
      </c>
      <c r="H32" s="291">
        <f t="shared" si="3"/>
        <v>0.110999999999999</v>
      </c>
      <c r="I32" s="235">
        <f t="shared" si="5"/>
        <v>17.315999999999843</v>
      </c>
      <c r="J32" s="236">
        <f t="shared" si="6"/>
        <v>0</v>
      </c>
      <c r="K32" s="125">
        <f t="shared" si="7"/>
        <v>0</v>
      </c>
      <c r="L32" s="309">
        <f t="shared" si="8"/>
        <v>17.315999999999843</v>
      </c>
      <c r="M32" s="310">
        <f t="shared" si="9"/>
        <v>17.315999999999843</v>
      </c>
      <c r="N32" s="310">
        <f t="shared" si="18"/>
        <v>17.315999999999843</v>
      </c>
      <c r="O32" s="311">
        <f t="shared" si="10"/>
        <v>0.11099999999999899</v>
      </c>
      <c r="P32" s="309">
        <f t="shared" si="17"/>
        <v>3.5519999999999676</v>
      </c>
      <c r="Q32" s="309">
        <f t="shared" si="11"/>
        <v>15.391998815999859</v>
      </c>
      <c r="R32" s="125">
        <f t="shared" si="12"/>
        <v>17.315999999999843</v>
      </c>
      <c r="S32" s="125">
        <f t="shared" si="13"/>
        <v>3.996003073848482</v>
      </c>
      <c r="T32" s="235"/>
      <c r="U32" s="125">
        <f t="shared" si="14"/>
        <v>2.1644999999999803</v>
      </c>
      <c r="V32" s="125"/>
      <c r="W32" s="125"/>
      <c r="X32" s="291">
        <f t="shared" si="15"/>
        <v>0</v>
      </c>
      <c r="Y32" s="308">
        <f t="shared" si="16"/>
        <v>0.11099999999999899</v>
      </c>
    </row>
    <row r="34" spans="30:43" x14ac:dyDescent="0.45">
      <c r="AD34" s="253"/>
      <c r="AE34" s="253"/>
      <c r="AF34" s="254" t="s">
        <v>156</v>
      </c>
      <c r="AG34" s="368">
        <v>8</v>
      </c>
    </row>
    <row r="35" spans="30:43" x14ac:dyDescent="0.45">
      <c r="AD35" s="271"/>
      <c r="AE35" s="275"/>
      <c r="AF35" s="276" t="str">
        <f>CONCATENATE("TAFLAN SÝNIR FJÖLDI KLST Á ",AG34," VIKNA TÍMABILI")</f>
        <v>TAFLAN SÝNIR FJÖLDI KLST Á 8 VIKNA TÍMABILI</v>
      </c>
      <c r="AG35" s="277"/>
      <c r="AH35" s="278">
        <v>1</v>
      </c>
      <c r="AI35" s="278">
        <v>0.9</v>
      </c>
      <c r="AJ35" s="278">
        <v>0.8</v>
      </c>
      <c r="AK35" s="278">
        <v>0.7</v>
      </c>
      <c r="AL35" s="278">
        <v>0.6</v>
      </c>
      <c r="AM35" s="278">
        <v>0.5</v>
      </c>
      <c r="AN35" s="278">
        <v>0.4</v>
      </c>
      <c r="AO35" s="278">
        <v>0.3</v>
      </c>
      <c r="AP35" s="278">
        <v>0.2</v>
      </c>
      <c r="AQ35" s="278">
        <v>0.1</v>
      </c>
    </row>
    <row r="36" spans="30:43" ht="15" customHeight="1" x14ac:dyDescent="0.45">
      <c r="AD36" s="294"/>
      <c r="AE36" s="270"/>
      <c r="AF36" s="271"/>
      <c r="AG36" s="305" t="s">
        <v>164</v>
      </c>
      <c r="AH36" s="281" t="e">
        <f>AH25*$AG$34</f>
        <v>#DIV/0!</v>
      </c>
      <c r="AI36" s="281" t="e">
        <f t="shared" ref="AI36:AQ36" si="26">AI25*$AG$34</f>
        <v>#DIV/0!</v>
      </c>
      <c r="AJ36" s="281" t="e">
        <f t="shared" si="26"/>
        <v>#DIV/0!</v>
      </c>
      <c r="AK36" s="281" t="e">
        <f t="shared" si="26"/>
        <v>#DIV/0!</v>
      </c>
      <c r="AL36" s="281" t="e">
        <f t="shared" si="26"/>
        <v>#DIV/0!</v>
      </c>
      <c r="AM36" s="281" t="e">
        <f t="shared" si="26"/>
        <v>#DIV/0!</v>
      </c>
      <c r="AN36" s="281" t="e">
        <f t="shared" si="26"/>
        <v>#DIV/0!</v>
      </c>
      <c r="AO36" s="281" t="e">
        <f t="shared" si="26"/>
        <v>#DIV/0!</v>
      </c>
      <c r="AP36" s="281" t="e">
        <f t="shared" si="26"/>
        <v>#DIV/0!</v>
      </c>
      <c r="AQ36" s="281" t="e">
        <f t="shared" si="26"/>
        <v>#DIV/0!</v>
      </c>
    </row>
    <row r="37" spans="30:43" x14ac:dyDescent="0.45">
      <c r="AD37" s="295"/>
      <c r="AE37" s="270"/>
      <c r="AF37" s="271"/>
      <c r="AG37" s="269" t="s">
        <v>165</v>
      </c>
      <c r="AH37" s="281" t="e">
        <f t="shared" ref="AH37:AQ40" si="27">AH26*$AG$34</f>
        <v>#DIV/0!</v>
      </c>
      <c r="AI37" s="281" t="e">
        <f t="shared" si="27"/>
        <v>#DIV/0!</v>
      </c>
      <c r="AJ37" s="281" t="e">
        <f t="shared" si="27"/>
        <v>#DIV/0!</v>
      </c>
      <c r="AK37" s="281" t="e">
        <f t="shared" si="27"/>
        <v>#DIV/0!</v>
      </c>
      <c r="AL37" s="281" t="e">
        <f t="shared" si="27"/>
        <v>#DIV/0!</v>
      </c>
      <c r="AM37" s="281" t="e">
        <f t="shared" si="27"/>
        <v>#DIV/0!</v>
      </c>
      <c r="AN37" s="281" t="e">
        <f t="shared" si="27"/>
        <v>#DIV/0!</v>
      </c>
      <c r="AO37" s="281" t="e">
        <f t="shared" si="27"/>
        <v>#DIV/0!</v>
      </c>
      <c r="AP37" s="281" t="e">
        <f t="shared" si="27"/>
        <v>#DIV/0!</v>
      </c>
      <c r="AQ37" s="281" t="e">
        <f t="shared" si="27"/>
        <v>#DIV/0!</v>
      </c>
    </row>
    <row r="38" spans="30:43" x14ac:dyDescent="0.45">
      <c r="AD38" s="296"/>
      <c r="AE38" s="275"/>
      <c r="AF38" s="274"/>
      <c r="AG38" s="276" t="s">
        <v>168</v>
      </c>
      <c r="AH38" s="281" t="e">
        <f t="shared" si="27"/>
        <v>#DIV/0!</v>
      </c>
      <c r="AI38" s="281" t="e">
        <f t="shared" si="27"/>
        <v>#DIV/0!</v>
      </c>
      <c r="AJ38" s="281" t="e">
        <f t="shared" si="27"/>
        <v>#DIV/0!</v>
      </c>
      <c r="AK38" s="281" t="e">
        <f t="shared" si="27"/>
        <v>#DIV/0!</v>
      </c>
      <c r="AL38" s="281" t="e">
        <f t="shared" si="27"/>
        <v>#DIV/0!</v>
      </c>
      <c r="AM38" s="281" t="e">
        <f t="shared" si="27"/>
        <v>#DIV/0!</v>
      </c>
      <c r="AN38" s="281" t="e">
        <f t="shared" si="27"/>
        <v>#DIV/0!</v>
      </c>
      <c r="AO38" s="281" t="e">
        <f t="shared" si="27"/>
        <v>#DIV/0!</v>
      </c>
      <c r="AP38" s="281" t="e">
        <f t="shared" si="27"/>
        <v>#DIV/0!</v>
      </c>
      <c r="AQ38" s="281" t="e">
        <f t="shared" si="27"/>
        <v>#DIV/0!</v>
      </c>
    </row>
    <row r="39" spans="30:43" x14ac:dyDescent="0.45">
      <c r="AD39" s="298"/>
      <c r="AE39" s="299"/>
      <c r="AF39" s="300"/>
      <c r="AG39" s="301" t="s">
        <v>166</v>
      </c>
      <c r="AH39" s="304" t="e">
        <f t="shared" si="27"/>
        <v>#DIV/0!</v>
      </c>
      <c r="AI39" s="304" t="e">
        <f t="shared" si="27"/>
        <v>#DIV/0!</v>
      </c>
      <c r="AJ39" s="304" t="e">
        <f t="shared" si="27"/>
        <v>#DIV/0!</v>
      </c>
      <c r="AK39" s="304" t="e">
        <f t="shared" si="27"/>
        <v>#DIV/0!</v>
      </c>
      <c r="AL39" s="304" t="e">
        <f t="shared" si="27"/>
        <v>#DIV/0!</v>
      </c>
      <c r="AM39" s="304" t="e">
        <f t="shared" si="27"/>
        <v>#DIV/0!</v>
      </c>
      <c r="AN39" s="304" t="e">
        <f t="shared" si="27"/>
        <v>#DIV/0!</v>
      </c>
      <c r="AO39" s="304" t="e">
        <f t="shared" si="27"/>
        <v>#DIV/0!</v>
      </c>
      <c r="AP39" s="304" t="e">
        <f t="shared" si="27"/>
        <v>#DIV/0!</v>
      </c>
      <c r="AQ39" s="304" t="e">
        <f t="shared" si="27"/>
        <v>#DIV/0!</v>
      </c>
    </row>
    <row r="40" spans="30:43" x14ac:dyDescent="0.45">
      <c r="AD40" s="298"/>
      <c r="AE40" s="299"/>
      <c r="AF40" s="300"/>
      <c r="AG40" s="301" t="s">
        <v>167</v>
      </c>
      <c r="AH40" s="282" t="e">
        <f t="shared" si="27"/>
        <v>#DIV/0!</v>
      </c>
      <c r="AI40" s="282" t="e">
        <f t="shared" si="27"/>
        <v>#DIV/0!</v>
      </c>
      <c r="AJ40" s="282" t="e">
        <f t="shared" si="27"/>
        <v>#DIV/0!</v>
      </c>
      <c r="AK40" s="282" t="e">
        <f t="shared" si="27"/>
        <v>#DIV/0!</v>
      </c>
      <c r="AL40" s="282" t="e">
        <f t="shared" si="27"/>
        <v>#DIV/0!</v>
      </c>
      <c r="AM40" s="282" t="e">
        <f t="shared" si="27"/>
        <v>#DIV/0!</v>
      </c>
      <c r="AN40" s="282" t="e">
        <f t="shared" si="27"/>
        <v>#DIV/0!</v>
      </c>
      <c r="AO40" s="282" t="e">
        <f t="shared" si="27"/>
        <v>#DIV/0!</v>
      </c>
      <c r="AP40" s="282" t="e">
        <f t="shared" si="27"/>
        <v>#DIV/0!</v>
      </c>
      <c r="AQ40" s="282" t="e">
        <f t="shared" si="27"/>
        <v>#DIV/0!</v>
      </c>
    </row>
    <row r="41" spans="30:43" x14ac:dyDescent="0.45">
      <c r="AG41" s="280" t="s">
        <v>14</v>
      </c>
      <c r="AH41" s="283" t="e">
        <f t="shared" ref="AH41:AQ41" si="28">SUM(AH36:AH40)</f>
        <v>#DIV/0!</v>
      </c>
      <c r="AI41" s="283" t="e">
        <f t="shared" si="28"/>
        <v>#DIV/0!</v>
      </c>
      <c r="AJ41" s="283" t="e">
        <f t="shared" si="28"/>
        <v>#DIV/0!</v>
      </c>
      <c r="AK41" s="283" t="e">
        <f t="shared" si="28"/>
        <v>#DIV/0!</v>
      </c>
      <c r="AL41" s="283" t="e">
        <f t="shared" si="28"/>
        <v>#DIV/0!</v>
      </c>
      <c r="AM41" s="283" t="e">
        <f t="shared" si="28"/>
        <v>#DIV/0!</v>
      </c>
      <c r="AN41" s="283" t="e">
        <f t="shared" si="28"/>
        <v>#DIV/0!</v>
      </c>
      <c r="AO41" s="283" t="e">
        <f t="shared" si="28"/>
        <v>#DIV/0!</v>
      </c>
      <c r="AP41" s="283" t="e">
        <f t="shared" si="28"/>
        <v>#DIV/0!</v>
      </c>
      <c r="AQ41" s="283" t="e">
        <f t="shared" si="28"/>
        <v>#DIV/0!</v>
      </c>
    </row>
    <row r="44" spans="30:43" x14ac:dyDescent="0.45">
      <c r="AD44" s="631" t="str">
        <f>CONCATENATE("HVAÐ ERU ÞAÐ MARGAR 8 KLST VAKTIR Á ",AG34," VIKNA TÍMABILI")</f>
        <v>HVAÐ ERU ÞAÐ MARGAR 8 KLST VAKTIR Á 8 VIKNA TÍMABILI</v>
      </c>
      <c r="AE44" s="631"/>
      <c r="AF44" s="631"/>
      <c r="AG44" s="277"/>
    </row>
    <row r="45" spans="30:43" ht="15" customHeight="1" x14ac:dyDescent="0.45">
      <c r="AD45" s="632"/>
      <c r="AE45" s="632"/>
      <c r="AF45" s="632"/>
      <c r="AG45" s="277">
        <v>8</v>
      </c>
      <c r="AH45" s="278">
        <v>1</v>
      </c>
      <c r="AI45" s="278">
        <v>0.9</v>
      </c>
      <c r="AJ45" s="278">
        <v>0.8</v>
      </c>
      <c r="AK45" s="278">
        <v>0.7</v>
      </c>
      <c r="AL45" s="278">
        <v>0.6</v>
      </c>
      <c r="AM45" s="278">
        <v>0.5</v>
      </c>
      <c r="AN45" s="278">
        <v>0.4</v>
      </c>
      <c r="AO45" s="278">
        <v>0.3</v>
      </c>
      <c r="AP45" s="278">
        <v>0.2</v>
      </c>
      <c r="AQ45" s="278">
        <v>0.1</v>
      </c>
    </row>
    <row r="46" spans="30:43" ht="15" customHeight="1" x14ac:dyDescent="0.45">
      <c r="AD46" s="294"/>
      <c r="AE46" s="270"/>
      <c r="AF46" s="271"/>
      <c r="AG46" s="305" t="s">
        <v>164</v>
      </c>
      <c r="AH46" s="281" t="e">
        <f t="shared" ref="AH46:AQ46" si="29">AH36/$AG$45</f>
        <v>#DIV/0!</v>
      </c>
      <c r="AI46" s="281" t="e">
        <f t="shared" si="29"/>
        <v>#DIV/0!</v>
      </c>
      <c r="AJ46" s="281" t="e">
        <f t="shared" si="29"/>
        <v>#DIV/0!</v>
      </c>
      <c r="AK46" s="281" t="e">
        <f t="shared" si="29"/>
        <v>#DIV/0!</v>
      </c>
      <c r="AL46" s="281" t="e">
        <f t="shared" si="29"/>
        <v>#DIV/0!</v>
      </c>
      <c r="AM46" s="281" t="e">
        <f t="shared" si="29"/>
        <v>#DIV/0!</v>
      </c>
      <c r="AN46" s="281" t="e">
        <f t="shared" si="29"/>
        <v>#DIV/0!</v>
      </c>
      <c r="AO46" s="281" t="e">
        <f t="shared" si="29"/>
        <v>#DIV/0!</v>
      </c>
      <c r="AP46" s="281" t="e">
        <f t="shared" si="29"/>
        <v>#DIV/0!</v>
      </c>
      <c r="AQ46" s="281" t="e">
        <f t="shared" si="29"/>
        <v>#DIV/0!</v>
      </c>
    </row>
    <row r="47" spans="30:43" x14ac:dyDescent="0.45">
      <c r="AD47" s="295"/>
      <c r="AE47" s="270"/>
      <c r="AF47" s="271"/>
      <c r="AG47" s="269" t="s">
        <v>165</v>
      </c>
      <c r="AH47" s="281" t="e">
        <f t="shared" ref="AH47:AQ47" si="30">AH37/$AG$45</f>
        <v>#DIV/0!</v>
      </c>
      <c r="AI47" s="281" t="e">
        <f t="shared" si="30"/>
        <v>#DIV/0!</v>
      </c>
      <c r="AJ47" s="281" t="e">
        <f t="shared" si="30"/>
        <v>#DIV/0!</v>
      </c>
      <c r="AK47" s="281" t="e">
        <f t="shared" si="30"/>
        <v>#DIV/0!</v>
      </c>
      <c r="AL47" s="281" t="e">
        <f t="shared" si="30"/>
        <v>#DIV/0!</v>
      </c>
      <c r="AM47" s="281" t="e">
        <f t="shared" si="30"/>
        <v>#DIV/0!</v>
      </c>
      <c r="AN47" s="281" t="e">
        <f t="shared" si="30"/>
        <v>#DIV/0!</v>
      </c>
      <c r="AO47" s="281" t="e">
        <f t="shared" si="30"/>
        <v>#DIV/0!</v>
      </c>
      <c r="AP47" s="281" t="e">
        <f t="shared" si="30"/>
        <v>#DIV/0!</v>
      </c>
      <c r="AQ47" s="281" t="e">
        <f t="shared" si="30"/>
        <v>#DIV/0!</v>
      </c>
    </row>
    <row r="48" spans="30:43" x14ac:dyDescent="0.45">
      <c r="AD48" s="296"/>
      <c r="AE48" s="275"/>
      <c r="AF48" s="274"/>
      <c r="AG48" s="276" t="s">
        <v>168</v>
      </c>
      <c r="AH48" s="281" t="e">
        <f t="shared" ref="AH48:AQ48" si="31">AH38/$AG$45</f>
        <v>#DIV/0!</v>
      </c>
      <c r="AI48" s="281" t="e">
        <f t="shared" si="31"/>
        <v>#DIV/0!</v>
      </c>
      <c r="AJ48" s="281" t="e">
        <f t="shared" si="31"/>
        <v>#DIV/0!</v>
      </c>
      <c r="AK48" s="281" t="e">
        <f t="shared" si="31"/>
        <v>#DIV/0!</v>
      </c>
      <c r="AL48" s="281" t="e">
        <f t="shared" si="31"/>
        <v>#DIV/0!</v>
      </c>
      <c r="AM48" s="281" t="e">
        <f t="shared" si="31"/>
        <v>#DIV/0!</v>
      </c>
      <c r="AN48" s="281" t="e">
        <f t="shared" si="31"/>
        <v>#DIV/0!</v>
      </c>
      <c r="AO48" s="281" t="e">
        <f t="shared" si="31"/>
        <v>#DIV/0!</v>
      </c>
      <c r="AP48" s="281" t="e">
        <f t="shared" si="31"/>
        <v>#DIV/0!</v>
      </c>
      <c r="AQ48" s="281" t="e">
        <f t="shared" si="31"/>
        <v>#DIV/0!</v>
      </c>
    </row>
    <row r="49" spans="30:43" x14ac:dyDescent="0.45">
      <c r="AD49" s="298"/>
      <c r="AE49" s="299"/>
      <c r="AF49" s="300"/>
      <c r="AG49" s="301" t="s">
        <v>166</v>
      </c>
      <c r="AH49" s="304" t="e">
        <f t="shared" ref="AH49:AQ49" si="32">AH39/$AG$45</f>
        <v>#DIV/0!</v>
      </c>
      <c r="AI49" s="304" t="e">
        <f t="shared" si="32"/>
        <v>#DIV/0!</v>
      </c>
      <c r="AJ49" s="304" t="e">
        <f t="shared" si="32"/>
        <v>#DIV/0!</v>
      </c>
      <c r="AK49" s="304" t="e">
        <f t="shared" si="32"/>
        <v>#DIV/0!</v>
      </c>
      <c r="AL49" s="304" t="e">
        <f t="shared" si="32"/>
        <v>#DIV/0!</v>
      </c>
      <c r="AM49" s="304" t="e">
        <f t="shared" si="32"/>
        <v>#DIV/0!</v>
      </c>
      <c r="AN49" s="304" t="e">
        <f t="shared" si="32"/>
        <v>#DIV/0!</v>
      </c>
      <c r="AO49" s="304" t="e">
        <f t="shared" si="32"/>
        <v>#DIV/0!</v>
      </c>
      <c r="AP49" s="304" t="e">
        <f t="shared" si="32"/>
        <v>#DIV/0!</v>
      </c>
      <c r="AQ49" s="304" t="e">
        <f t="shared" si="32"/>
        <v>#DIV/0!</v>
      </c>
    </row>
    <row r="50" spans="30:43" x14ac:dyDescent="0.45">
      <c r="AD50" s="298"/>
      <c r="AE50" s="299"/>
      <c r="AF50" s="300"/>
      <c r="AG50" s="301" t="s">
        <v>167</v>
      </c>
      <c r="AH50" s="282" t="e">
        <f t="shared" ref="AH50:AQ50" si="33">AH40/$AG$45</f>
        <v>#DIV/0!</v>
      </c>
      <c r="AI50" s="282" t="e">
        <f t="shared" si="33"/>
        <v>#DIV/0!</v>
      </c>
      <c r="AJ50" s="282" t="e">
        <f t="shared" si="33"/>
        <v>#DIV/0!</v>
      </c>
      <c r="AK50" s="282" t="e">
        <f t="shared" si="33"/>
        <v>#DIV/0!</v>
      </c>
      <c r="AL50" s="282" t="e">
        <f t="shared" si="33"/>
        <v>#DIV/0!</v>
      </c>
      <c r="AM50" s="282" t="e">
        <f t="shared" si="33"/>
        <v>#DIV/0!</v>
      </c>
      <c r="AN50" s="282" t="e">
        <f t="shared" si="33"/>
        <v>#DIV/0!</v>
      </c>
      <c r="AO50" s="282" t="e">
        <f t="shared" si="33"/>
        <v>#DIV/0!</v>
      </c>
      <c r="AP50" s="282" t="e">
        <f t="shared" si="33"/>
        <v>#DIV/0!</v>
      </c>
      <c r="AQ50" s="282" t="e">
        <f t="shared" si="33"/>
        <v>#DIV/0!</v>
      </c>
    </row>
    <row r="51" spans="30:43" x14ac:dyDescent="0.45">
      <c r="AG51" s="280" t="s">
        <v>180</v>
      </c>
      <c r="AH51" s="283" t="e">
        <f t="shared" ref="AH51:AQ51" si="34">SUM(AH46:AH50)</f>
        <v>#DIV/0!</v>
      </c>
      <c r="AI51" s="283" t="e">
        <f t="shared" si="34"/>
        <v>#DIV/0!</v>
      </c>
      <c r="AJ51" s="283" t="e">
        <f t="shared" si="34"/>
        <v>#DIV/0!</v>
      </c>
      <c r="AK51" s="283" t="e">
        <f t="shared" si="34"/>
        <v>#DIV/0!</v>
      </c>
      <c r="AL51" s="283" t="e">
        <f t="shared" si="34"/>
        <v>#DIV/0!</v>
      </c>
      <c r="AM51" s="283" t="e">
        <f t="shared" si="34"/>
        <v>#DIV/0!</v>
      </c>
      <c r="AN51" s="283" t="e">
        <f t="shared" si="34"/>
        <v>#DIV/0!</v>
      </c>
      <c r="AO51" s="283" t="e">
        <f t="shared" si="34"/>
        <v>#DIV/0!</v>
      </c>
      <c r="AP51" s="283" t="e">
        <f t="shared" si="34"/>
        <v>#DIV/0!</v>
      </c>
      <c r="AQ51" s="283" t="e">
        <f t="shared" si="34"/>
        <v>#DIV/0!</v>
      </c>
    </row>
  </sheetData>
  <sheetProtection algorithmName="SHA-512" hashValue="yv2LaRaYkXVPvIo/de625g/DrLUmD7f+jpXZYVhnD/8w1VTS1U08pMyg/dI311Na7rjzAvViOwlc59UrmjRG4g==" saltValue="PpVbhytvwf/r8u3PrymECw==" spinCount="100000" sheet="1" objects="1" scenarios="1"/>
  <mergeCells count="25">
    <mergeCell ref="AC4:AP6"/>
    <mergeCell ref="Y12:Y13"/>
    <mergeCell ref="G10:Y11"/>
    <mergeCell ref="J12:J13"/>
    <mergeCell ref="AI19:AL20"/>
    <mergeCell ref="N12:N13"/>
    <mergeCell ref="O12:O13"/>
    <mergeCell ref="P12:P13"/>
    <mergeCell ref="Q12:Q13"/>
    <mergeCell ref="AD44:AF45"/>
    <mergeCell ref="A6:B6"/>
    <mergeCell ref="A1:B1"/>
    <mergeCell ref="F12:F13"/>
    <mergeCell ref="T12:T13"/>
    <mergeCell ref="U12:U13"/>
    <mergeCell ref="X12:X13"/>
    <mergeCell ref="D12:D13"/>
    <mergeCell ref="A3:B3"/>
    <mergeCell ref="D10:F11"/>
    <mergeCell ref="E4:H4"/>
    <mergeCell ref="K12:K13"/>
    <mergeCell ref="R12:R13"/>
    <mergeCell ref="S12:S13"/>
    <mergeCell ref="L12:L13"/>
    <mergeCell ref="M12:M13"/>
  </mergeCells>
  <dataValidations count="2">
    <dataValidation type="list" allowBlank="1" showInputMessage="1" showErrorMessage="1" sqref="E4" xr:uid="{F9F2A9E6-80E7-4990-A0ED-5806E42831AD}">
      <formula1>Starfsmenn_breytilegur</formula1>
    </dataValidation>
    <dataValidation type="list" allowBlank="1" showInputMessage="1" showErrorMessage="1" sqref="AG34" xr:uid="{D9AFE8C4-BFC6-417B-9FAD-061ACE599E4D}">
      <formula1>$BD$1:$BD$4</formula1>
    </dataValidation>
  </dataValidations>
  <hyperlinks>
    <hyperlink ref="B8" location="'1_MÖNNUN'!A1" display="'1_MÖNNUN'!A1" xr:uid="{A1AA29C9-FD32-4760-8B12-F0D5562CA1D6}"/>
    <hyperlink ref="B9" location="'1_STARFSMENN'!A1" display="'1_STARFSMENN'!A1" xr:uid="{F6A80731-F6F5-4458-AC89-9B9C5FC30B35}"/>
    <hyperlink ref="B10" location="'1_FYRIR STARFSMENN'!A1" display="'1_FYRIR STARFSMENN'!A1" xr:uid="{5D85CDC8-3905-4583-A6CE-35A452B9684B}"/>
    <hyperlink ref="A7:B7" location="STILLINGAR_FORSENDUR!A1" display="STILLINGAR/FORSENDUR" xr:uid="{37CDFD81-EC91-4782-87D5-48B1756A5A4E}"/>
    <hyperlink ref="A3" location="LEIÐBEININGAR!A1" display="LEIÐBEININGAR" xr:uid="{61A92210-11B0-426D-9268-B8B8EDF644EA}"/>
    <hyperlink ref="B11" location="KOSTNAÐARMAT!A1" display="KOSTNAÐARMAT!A1" xr:uid="{D8A9CD8F-B069-4270-B466-7141151E027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A0B1-DB0D-48B8-AA18-29A4EF42800E}">
  <sheetPr>
    <tabColor theme="7" tint="-0.499984740745262"/>
  </sheetPr>
  <dimension ref="A1:AK41"/>
  <sheetViews>
    <sheetView showGridLines="0" zoomScaleNormal="100" workbookViewId="0">
      <selection sqref="A1:B1"/>
    </sheetView>
  </sheetViews>
  <sheetFormatPr defaultColWidth="9.1328125" defaultRowHeight="14.25" x14ac:dyDescent="0.45"/>
  <cols>
    <col min="1" max="1" width="3.3984375" style="284" customWidth="1"/>
    <col min="2" max="2" width="36.1328125" style="284" customWidth="1"/>
    <col min="3" max="3" width="2.73046875" customWidth="1"/>
    <col min="4" max="4" width="20.59765625" style="468" customWidth="1"/>
    <col min="5" max="5" width="8.1328125" style="468" customWidth="1"/>
    <col min="6" max="6" width="54.59765625" style="468" customWidth="1"/>
    <col min="7" max="7" width="19" style="468" customWidth="1"/>
    <col min="8" max="8" width="18" style="468" customWidth="1"/>
    <col min="9" max="9" width="20.73046875" style="468" customWidth="1"/>
    <col min="10" max="10" width="2.73046875" style="468" customWidth="1"/>
    <col min="11" max="11" width="19" style="468" bestFit="1" customWidth="1"/>
    <col min="12" max="12" width="9.1328125" style="468"/>
    <col min="13" max="13" width="54.59765625" style="468" customWidth="1"/>
    <col min="14" max="14" width="19" style="468" customWidth="1"/>
    <col min="15" max="15" width="18" style="468" customWidth="1"/>
    <col min="16" max="16" width="20.73046875" style="468" customWidth="1"/>
    <col min="17" max="17" width="2.73046875" style="468" customWidth="1"/>
    <col min="18" max="18" width="5.86328125" style="468" customWidth="1"/>
    <col min="19" max="19" width="4.86328125" style="468" customWidth="1"/>
    <col min="20" max="20" width="54.86328125" style="468" customWidth="1"/>
    <col min="21" max="21" width="19" style="468" customWidth="1"/>
    <col min="22" max="22" width="18" style="468" customWidth="1"/>
    <col min="23" max="23" width="20.73046875" style="468" customWidth="1"/>
    <col min="24" max="33" width="9.1328125" style="468"/>
    <col min="34" max="36" width="0" style="468" hidden="1" customWidth="1"/>
    <col min="37" max="37" width="9.1328125" style="468" hidden="1" customWidth="1"/>
    <col min="38" max="44" width="9.1328125" style="468" customWidth="1"/>
    <col min="45" max="16384" width="9.1328125" style="468"/>
  </cols>
  <sheetData>
    <row r="1" spans="1:34" ht="47.25" customHeight="1" thickBot="1" x14ac:dyDescent="0.75">
      <c r="A1" s="600" t="str">
        <f>B11</f>
        <v>&lt;SLÁ HÉR INN&gt; : KOSTNAÐARMAT</v>
      </c>
      <c r="B1" s="600"/>
      <c r="D1" s="476" t="s">
        <v>261</v>
      </c>
      <c r="E1" s="467">
        <v>8</v>
      </c>
      <c r="F1" s="665" t="s">
        <v>26</v>
      </c>
      <c r="G1" s="665"/>
      <c r="H1" s="665"/>
      <c r="I1" s="665"/>
      <c r="K1" s="476" t="s">
        <v>261</v>
      </c>
      <c r="L1" s="467">
        <v>8</v>
      </c>
      <c r="M1" s="665" t="s">
        <v>218</v>
      </c>
      <c r="N1" s="665"/>
      <c r="O1" s="665"/>
      <c r="P1" s="665"/>
      <c r="T1" s="665" t="s">
        <v>219</v>
      </c>
      <c r="U1" s="665"/>
      <c r="V1" s="665"/>
      <c r="W1" s="665"/>
    </row>
    <row r="2" spans="1:34" ht="84.75" customHeight="1" thickBot="1" x14ac:dyDescent="0.6">
      <c r="A2" s="37"/>
      <c r="B2" s="37"/>
      <c r="F2" s="477" t="s">
        <v>213</v>
      </c>
      <c r="G2" s="478" t="s">
        <v>257</v>
      </c>
      <c r="H2" s="479" t="s">
        <v>203</v>
      </c>
      <c r="I2" s="480" t="s">
        <v>208</v>
      </c>
      <c r="M2" s="477" t="s">
        <v>213</v>
      </c>
      <c r="N2" s="478" t="s">
        <v>257</v>
      </c>
      <c r="O2" s="479" t="s">
        <v>203</v>
      </c>
      <c r="P2" s="480" t="s">
        <v>208</v>
      </c>
      <c r="T2" s="477" t="s">
        <v>267</v>
      </c>
      <c r="U2" s="478" t="s">
        <v>257</v>
      </c>
      <c r="V2" s="479" t="s">
        <v>203</v>
      </c>
      <c r="W2" s="480" t="s">
        <v>208</v>
      </c>
      <c r="AH2" s="468">
        <v>6</v>
      </c>
    </row>
    <row r="3" spans="1:34" ht="18" x14ac:dyDescent="0.55000000000000004">
      <c r="A3" s="573" t="s">
        <v>142</v>
      </c>
      <c r="B3" s="573"/>
      <c r="F3" s="481" t="s">
        <v>262</v>
      </c>
      <c r="G3" s="482" t="str">
        <f>IF('1_STARFSMENN'!$F$508=0,"",'1_STARFSMENN'!$F$508)</f>
        <v/>
      </c>
      <c r="H3" s="412">
        <f>IFERROR(I3/G3,0)</f>
        <v>0</v>
      </c>
      <c r="I3" s="483">
        <f>IF('1_STARFSMENN'!G508=0,0,'1_STARFSMENN'!G509)</f>
        <v>0</v>
      </c>
      <c r="M3" s="481" t="s">
        <v>262</v>
      </c>
      <c r="N3" s="482" t="str">
        <f>IF('1_STARFSMENN'!$F$508=0,"",'1_STARFSMENN'!$F$508)</f>
        <v/>
      </c>
      <c r="O3" s="412">
        <f>IFERROR(P3/N3,0)</f>
        <v>0</v>
      </c>
      <c r="P3" s="483">
        <f>IF('1_STARFSMENN'!G508=0,0,'1_STARFSMENN'!G509)</f>
        <v>0</v>
      </c>
      <c r="T3" s="481" t="s">
        <v>262</v>
      </c>
      <c r="U3" s="482">
        <f>IF('1_STARFSMENN'!$BC$6=0,0,'1_STARFSMENN'!$BC$6)</f>
        <v>0</v>
      </c>
      <c r="V3" s="412">
        <f>IFERROR(W3/U3,0)</f>
        <v>0</v>
      </c>
      <c r="W3" s="483">
        <f>IF('1_STARFSMENN'!$AU$508=0,0,'1_STARFSMENN'!$AU$509)</f>
        <v>0</v>
      </c>
      <c r="AH3" s="468">
        <v>7</v>
      </c>
    </row>
    <row r="4" spans="1:34" ht="18" x14ac:dyDescent="0.55000000000000004">
      <c r="A4" s="92"/>
      <c r="B4" s="92"/>
      <c r="F4" s="481"/>
      <c r="G4" s="482"/>
      <c r="H4" s="378"/>
      <c r="I4" s="483"/>
      <c r="M4" s="481"/>
      <c r="N4" s="482"/>
      <c r="O4" s="378"/>
      <c r="P4" s="483"/>
      <c r="T4" s="481"/>
      <c r="U4" s="482"/>
      <c r="V4" s="378"/>
      <c r="W4" s="483"/>
      <c r="AH4" s="468">
        <v>8</v>
      </c>
    </row>
    <row r="5" spans="1:34" ht="18" x14ac:dyDescent="0.55000000000000004">
      <c r="A5" s="92"/>
      <c r="B5" s="92"/>
      <c r="F5" s="481" t="s">
        <v>209</v>
      </c>
      <c r="G5" s="482">
        <f>(SUM(alag33_fjöldi_173)/2)*stuðull_vika_i_mán</f>
        <v>0</v>
      </c>
      <c r="H5" s="378">
        <f>$H$3*STILLINGAR_KOSTNAÐARMAT!$C$4*STILLINGAR_KOSTNAÐARMAT!$C$5</f>
        <v>0</v>
      </c>
      <c r="I5" s="380">
        <f>H5*G5</f>
        <v>0</v>
      </c>
      <c r="M5" s="481" t="s">
        <v>209</v>
      </c>
      <c r="N5" s="482">
        <f>(SUM(alag33_fjöldi_173umbót)/2)*stuðull_vika_i_mán</f>
        <v>0</v>
      </c>
      <c r="O5" s="378">
        <f>$O$3*STILLINGAR_KOSTNAÐARMAT!$C$4*STILLINGAR_KOSTNAÐARMAT!$C$5</f>
        <v>0</v>
      </c>
      <c r="P5" s="380">
        <f>O5*N5</f>
        <v>0</v>
      </c>
      <c r="T5" s="481" t="s">
        <v>209</v>
      </c>
      <c r="U5" s="482">
        <f>(SUM(alag33_fjöldi_156vægi)/2)*stuðull_vika_i_mán</f>
        <v>0</v>
      </c>
      <c r="V5" s="378">
        <f>$V$3*STILLINGAR_KOSTNAÐARMAT!$C$4*STILLINGAR_KOSTNAÐARMAT!$D$5</f>
        <v>0</v>
      </c>
      <c r="W5" s="380">
        <f>V5*U5</f>
        <v>0</v>
      </c>
      <c r="AH5" s="468">
        <v>9</v>
      </c>
    </row>
    <row r="6" spans="1:34" ht="18" x14ac:dyDescent="0.55000000000000004">
      <c r="A6" s="565" t="s">
        <v>130</v>
      </c>
      <c r="B6" s="565"/>
      <c r="F6" s="481" t="s">
        <v>210</v>
      </c>
      <c r="G6" s="482">
        <f>(SUM(alag55_fjöldi_173)/2)*stuðull_vika_i_mán</f>
        <v>0</v>
      </c>
      <c r="H6" s="378">
        <f>$H$3*STILLINGAR_KOSTNAÐARMAT!$C$4*STILLINGAR_KOSTNAÐARMAT!$C$6</f>
        <v>0</v>
      </c>
      <c r="I6" s="380">
        <f>H6*G6</f>
        <v>0</v>
      </c>
      <c r="M6" s="481" t="s">
        <v>210</v>
      </c>
      <c r="N6" s="482">
        <f>(SUM(alag55_fjöldi_173umbót)/2)*stuðull_vika_i_mán</f>
        <v>0</v>
      </c>
      <c r="O6" s="378">
        <f>$O$3*STILLINGAR_KOSTNAÐARMAT!$C$4*STILLINGAR_KOSTNAÐARMAT!$C$6</f>
        <v>0</v>
      </c>
      <c r="P6" s="380">
        <f>O6*N6</f>
        <v>0</v>
      </c>
      <c r="T6" s="481" t="s">
        <v>210</v>
      </c>
      <c r="U6" s="482">
        <f>(SUM(alag55_fjöldi_156vægi)/2)*stuðull_vika_i_mán</f>
        <v>0</v>
      </c>
      <c r="V6" s="378">
        <f>$V$3*STILLINGAR_KOSTNAÐARMAT!$C$4*STILLINGAR_KOSTNAÐARMAT!$D$6</f>
        <v>0</v>
      </c>
      <c r="W6" s="380">
        <f>V6*U6</f>
        <v>0</v>
      </c>
      <c r="AH6" s="468">
        <v>10</v>
      </c>
    </row>
    <row r="7" spans="1:34" ht="18" x14ac:dyDescent="0.55000000000000004">
      <c r="A7" s="285" t="s">
        <v>129</v>
      </c>
      <c r="B7" s="285"/>
      <c r="F7" s="481" t="s">
        <v>206</v>
      </c>
      <c r="G7" s="484">
        <f>SUM(I5:I6)</f>
        <v>0</v>
      </c>
      <c r="H7" s="389">
        <v>0.13039999999999999</v>
      </c>
      <c r="I7" s="381">
        <f>G7*H7</f>
        <v>0</v>
      </c>
      <c r="M7" s="481" t="s">
        <v>206</v>
      </c>
      <c r="N7" s="484">
        <f>SUM(P5:P6)</f>
        <v>0</v>
      </c>
      <c r="O7" s="389">
        <v>0.13039999999999999</v>
      </c>
      <c r="P7" s="381">
        <f>N7*O7</f>
        <v>0</v>
      </c>
      <c r="T7" s="481" t="s">
        <v>220</v>
      </c>
      <c r="U7" s="482">
        <f>(SUM(alag65_fjöldi_156vægi)/2)*stuðull_vika_i_mán</f>
        <v>0</v>
      </c>
      <c r="V7" s="378">
        <f>$V$3*STILLINGAR_KOSTNAÐARMAT!$D$4*STILLINGAR_KOSTNAÐARMAT!$D$7</f>
        <v>0</v>
      </c>
      <c r="W7" s="380">
        <f>V7*U7</f>
        <v>0</v>
      </c>
      <c r="AH7" s="468">
        <v>11</v>
      </c>
    </row>
    <row r="8" spans="1:34" ht="18" x14ac:dyDescent="0.55000000000000004">
      <c r="B8" s="285" t="str">
        <f>CONCATENATE(STILLINGAR_FORSENDUR!$E$11," : MÖNNUN")</f>
        <v>&lt;SLÁ HÉR INN&gt; : MÖNNUN</v>
      </c>
      <c r="F8" s="481"/>
      <c r="G8" s="485"/>
      <c r="H8" s="378"/>
      <c r="I8" s="380"/>
      <c r="M8" s="481"/>
      <c r="N8" s="485"/>
      <c r="O8" s="378"/>
      <c r="P8" s="380"/>
      <c r="T8" s="481" t="s">
        <v>221</v>
      </c>
      <c r="U8" s="482">
        <f>(SUM(alag75_fjöldi_156vægi)/2)*stuðull_vika_i_mán</f>
        <v>0</v>
      </c>
      <c r="V8" s="378">
        <f>$V$3*STILLINGAR_KOSTNAÐARMAT!$D$4*STILLINGAR_KOSTNAÐARMAT!$D$8</f>
        <v>0</v>
      </c>
      <c r="W8" s="380">
        <f>V8*U8</f>
        <v>0</v>
      </c>
      <c r="AH8" s="468">
        <v>12</v>
      </c>
    </row>
    <row r="9" spans="1:34" ht="18" x14ac:dyDescent="0.55000000000000004">
      <c r="A9" s="286"/>
      <c r="B9" s="285" t="str">
        <f>CONCATENATE(STILLINGAR_FORSENDUR!$E$11," : STARFSMENN")</f>
        <v>&lt;SLÁ HÉR INN&gt; : STARFSMENN</v>
      </c>
      <c r="F9" s="481" t="s">
        <v>204</v>
      </c>
      <c r="G9" s="482">
        <f>(((SUM(vinnuvika_173)/2)*stuðull_vika_i_mán)*0.42)/$E$1</f>
        <v>0</v>
      </c>
      <c r="H9" s="378">
        <f>H3*STILLINGAR_KOSTNAÐARMAT!$C$3</f>
        <v>0</v>
      </c>
      <c r="I9" s="380">
        <f>H9*G9</f>
        <v>0</v>
      </c>
      <c r="M9" s="481" t="s">
        <v>204</v>
      </c>
      <c r="N9" s="482">
        <f>(((SUM(vinnuvika_173umbót)/2)*stuðull_vika_i_mán)*0.42)/$L$1</f>
        <v>0</v>
      </c>
      <c r="O9" s="378">
        <f>O3*STILLINGAR_KOSTNAÐARMAT!$C$3</f>
        <v>0</v>
      </c>
      <c r="P9" s="380">
        <f>O9*N9</f>
        <v>0</v>
      </c>
      <c r="T9" s="481" t="s">
        <v>206</v>
      </c>
      <c r="U9" s="484">
        <f>SUM(W5:W8)</f>
        <v>0</v>
      </c>
      <c r="V9" s="389">
        <v>0.13039999999999999</v>
      </c>
      <c r="W9" s="381">
        <f>U9*V9</f>
        <v>0</v>
      </c>
    </row>
    <row r="10" spans="1:34" ht="18" x14ac:dyDescent="0.55000000000000004">
      <c r="B10" s="285" t="str">
        <f>CONCATENATE(STILLINGAR_FORSENDUR!$E$11," : FYRIR STARFSMANNINN")</f>
        <v>&lt;SLÁ HÉR INN&gt; : FYRIR STARFSMANNINN</v>
      </c>
      <c r="F10" s="481" t="s">
        <v>205</v>
      </c>
      <c r="G10" s="484">
        <f>I9</f>
        <v>0</v>
      </c>
      <c r="H10" s="389">
        <v>0.13039999999999999</v>
      </c>
      <c r="I10" s="381">
        <f>G10*H10</f>
        <v>0</v>
      </c>
      <c r="M10" s="481" t="s">
        <v>205</v>
      </c>
      <c r="N10" s="484">
        <f>P9</f>
        <v>0</v>
      </c>
      <c r="O10" s="389">
        <v>0.13039999999999999</v>
      </c>
      <c r="P10" s="381">
        <f>N10*O10</f>
        <v>0</v>
      </c>
      <c r="T10" s="481"/>
      <c r="U10" s="485"/>
      <c r="V10" s="378"/>
      <c r="W10" s="380"/>
    </row>
    <row r="11" spans="1:34" ht="18" x14ac:dyDescent="0.55000000000000004">
      <c r="B11" s="516" t="str">
        <f>CONCATENATE(STILLINGAR_FORSENDUR!$E$11," : KOSTNAÐARMAT")</f>
        <v>&lt;SLÁ HÉR INN&gt; : KOSTNAÐARMAT</v>
      </c>
      <c r="F11" s="383"/>
      <c r="G11" s="383"/>
      <c r="H11" s="391"/>
      <c r="I11" s="382"/>
      <c r="M11" s="383"/>
      <c r="N11" s="383"/>
      <c r="O11" s="391"/>
      <c r="P11" s="382"/>
      <c r="T11" s="481"/>
      <c r="U11" s="482"/>
      <c r="V11" s="378"/>
      <c r="W11" s="380"/>
    </row>
    <row r="12" spans="1:34" ht="18" x14ac:dyDescent="0.55000000000000004">
      <c r="F12" s="486" t="s">
        <v>214</v>
      </c>
      <c r="G12" s="487">
        <f>IF(STILLINGAR_FORSENDUR!$E$27="JÁ",STILLINGAR_FORSENDUR!$E$31/173.333,0)</f>
        <v>0</v>
      </c>
      <c r="H12" s="391"/>
      <c r="I12" s="382"/>
      <c r="M12" s="486" t="s">
        <v>214</v>
      </c>
      <c r="N12" s="487">
        <f>IF(STILLINGAR_FORSENDUR!$E$27="JÁ",STILLINGAR_FORSENDUR!$E$31/173.333,0)</f>
        <v>0</v>
      </c>
      <c r="O12" s="391"/>
      <c r="P12" s="382"/>
      <c r="T12" s="486" t="s">
        <v>214</v>
      </c>
      <c r="U12" s="487">
        <f>IF('1_MÖNNUN'!$AM$78&gt;0,'1_MÖNNUN'!$AM$78,0)</f>
        <v>0</v>
      </c>
      <c r="V12" s="391"/>
      <c r="W12" s="382"/>
    </row>
    <row r="13" spans="1:34" ht="18" x14ac:dyDescent="0.55000000000000004">
      <c r="F13" s="481" t="s">
        <v>216</v>
      </c>
      <c r="G13" s="482">
        <f>G12*40*stuðull_vika_i_mán</f>
        <v>0</v>
      </c>
      <c r="H13" s="391">
        <f>STILLINGAR_KOSTNAÐARMAT!$C$3</f>
        <v>1.0385E-2</v>
      </c>
      <c r="I13" s="381">
        <f>$H$3*$H$13*G13</f>
        <v>0</v>
      </c>
      <c r="M13" s="481" t="s">
        <v>216</v>
      </c>
      <c r="N13" s="482">
        <f>N12*40*stuðull_vika_i_mán</f>
        <v>0</v>
      </c>
      <c r="O13" s="391">
        <f>STILLINGAR_KOSTNAÐARMAT!$C$3</f>
        <v>1.0385E-2</v>
      </c>
      <c r="P13" s="381">
        <f>$O$3*$O$13*N13</f>
        <v>0</v>
      </c>
      <c r="T13" s="486" t="s">
        <v>216</v>
      </c>
      <c r="U13" s="487">
        <f>U12*36*stuðull_vika_i_mán</f>
        <v>0</v>
      </c>
      <c r="V13" s="391"/>
      <c r="W13" s="381"/>
    </row>
    <row r="14" spans="1:34" ht="18" x14ac:dyDescent="0.55000000000000004">
      <c r="F14" s="481" t="s">
        <v>215</v>
      </c>
      <c r="G14" s="482">
        <f>G13*0.2</f>
        <v>0</v>
      </c>
      <c r="H14" s="391">
        <f>STILLINGAR_KOSTNAÐARMAT!$C$3</f>
        <v>1.0385E-2</v>
      </c>
      <c r="I14" s="381">
        <f>$H$3*$H$14*G14</f>
        <v>0</v>
      </c>
      <c r="M14" s="481" t="s">
        <v>215</v>
      </c>
      <c r="N14" s="482">
        <f>N13*0.2</f>
        <v>0</v>
      </c>
      <c r="O14" s="391">
        <f>STILLINGAR_KOSTNAÐARMAT!$C$3</f>
        <v>1.0385E-2</v>
      </c>
      <c r="P14" s="381">
        <f>$O$3*$O$14*N14</f>
        <v>0</v>
      </c>
      <c r="T14" s="481" t="s">
        <v>263</v>
      </c>
      <c r="U14" s="482">
        <f>U13*STILLINGAR_KOSTNAÐARMAT!$I$6</f>
        <v>0</v>
      </c>
      <c r="V14" s="391">
        <v>9.3849999999999992E-3</v>
      </c>
      <c r="W14" s="381">
        <f>$V$3*$V$14*U14</f>
        <v>0</v>
      </c>
    </row>
    <row r="15" spans="1:34" ht="18" x14ac:dyDescent="0.55000000000000004">
      <c r="F15" s="481" t="s">
        <v>271</v>
      </c>
      <c r="G15" s="482">
        <f>IF(STILLINGAR_FORSENDUR!$E$27="JÁ",STILLINGAR_FORSENDUR!$E$33,0)</f>
        <v>0</v>
      </c>
      <c r="H15" s="391">
        <f>STILLINGAR_KOSTNAÐARMAT!$C$3</f>
        <v>1.0385E-2</v>
      </c>
      <c r="I15" s="381">
        <f>$H$3*$H$15*G15</f>
        <v>0</v>
      </c>
      <c r="M15" s="481" t="s">
        <v>271</v>
      </c>
      <c r="N15" s="482">
        <f>IF(STILLINGAR_FORSENDUR!$E$27="JÁ",STILLINGAR_FORSENDUR!$E$33,0)</f>
        <v>0</v>
      </c>
      <c r="O15" s="391">
        <f>STILLINGAR_KOSTNAÐARMAT!$C$3</f>
        <v>1.0385E-2</v>
      </c>
      <c r="P15" s="381">
        <f>$O$3*$O$15*N15</f>
        <v>0</v>
      </c>
      <c r="T15" s="481" t="s">
        <v>264</v>
      </c>
      <c r="U15" s="482">
        <f>U13*STILLINGAR_KOSTNAÐARMAT!$I$7</f>
        <v>0</v>
      </c>
      <c r="V15" s="391">
        <v>1.0385E-2</v>
      </c>
      <c r="W15" s="381">
        <f>$V$3*$V$15*U15</f>
        <v>0</v>
      </c>
    </row>
    <row r="16" spans="1:34" ht="18" x14ac:dyDescent="0.55000000000000004">
      <c r="F16" s="481" t="s">
        <v>272</v>
      </c>
      <c r="G16" s="482">
        <f>IF(STILLINGAR_FORSENDUR!$E$27="JÁ",STILLINGAR_FORSENDUR!$E$34,0)</f>
        <v>0</v>
      </c>
      <c r="H16" s="391">
        <f>STILLINGAR_KOSTNAÐARMAT!$C$3</f>
        <v>1.0385E-2</v>
      </c>
      <c r="I16" s="381">
        <f>$H$3*$H$16*G16</f>
        <v>0</v>
      </c>
      <c r="M16" s="481" t="s">
        <v>272</v>
      </c>
      <c r="N16" s="482">
        <f>IF(STILLINGAR_FORSENDUR!$E$27="JÁ",STILLINGAR_FORSENDUR!$E$34,0)</f>
        <v>0</v>
      </c>
      <c r="O16" s="391">
        <f>STILLINGAR_KOSTNAÐARMAT!$C$3</f>
        <v>1.0385E-2</v>
      </c>
      <c r="P16" s="381">
        <f>$O$3*$O$16*N16</f>
        <v>0</v>
      </c>
      <c r="T16" s="481" t="s">
        <v>274</v>
      </c>
      <c r="U16" s="482">
        <f>STILLINGAR_KOSTNAÐARMAT!$J$20</f>
        <v>0</v>
      </c>
      <c r="V16" s="411">
        <v>0.02</v>
      </c>
      <c r="W16" s="381">
        <f>V16*$V$3*U16</f>
        <v>0</v>
      </c>
    </row>
    <row r="17" spans="6:30" ht="18" x14ac:dyDescent="0.55000000000000004">
      <c r="F17" s="481" t="s">
        <v>273</v>
      </c>
      <c r="G17" s="482">
        <f>IF(STILLINGAR_FORSENDUR!$E$27="JÁ",STILLINGAR_FORSENDUR!$E$35,0)</f>
        <v>0</v>
      </c>
      <c r="H17" s="391">
        <f>STILLINGAR_KOSTNAÐARMAT!$C$3</f>
        <v>1.0385E-2</v>
      </c>
      <c r="I17" s="381">
        <f>$H$3*$H$17*G17</f>
        <v>0</v>
      </c>
      <c r="M17" s="481" t="s">
        <v>273</v>
      </c>
      <c r="N17" s="482">
        <f>IF(STILLINGAR_FORSENDUR!$E$27="JÁ",STILLINGAR_FORSENDUR!$E$35,0)</f>
        <v>0</v>
      </c>
      <c r="O17" s="391">
        <f>STILLINGAR_KOSTNAÐARMAT!$C$3</f>
        <v>1.0385E-2</v>
      </c>
      <c r="P17" s="381">
        <f>$O$3*$O$17*N17</f>
        <v>0</v>
      </c>
      <c r="T17" s="481" t="s">
        <v>275</v>
      </c>
      <c r="U17" s="482">
        <f>STILLINGAR_KOSTNAÐARMAT!$J$21</f>
        <v>0</v>
      </c>
      <c r="V17" s="411">
        <v>1.2999999999999999E-2</v>
      </c>
      <c r="W17" s="381">
        <f>V17*$V$3*U17</f>
        <v>0</v>
      </c>
    </row>
    <row r="18" spans="6:30" ht="18" x14ac:dyDescent="0.55000000000000004">
      <c r="F18" s="481" t="s">
        <v>325</v>
      </c>
      <c r="G18" s="482">
        <f>IF(STILLINGAR_FORSENDUR!$E$27="JÁ",STILLINGAR_FORSENDUR!$E$36,0)</f>
        <v>0</v>
      </c>
      <c r="H18" s="391">
        <f>STILLINGAR_KOSTNAÐARMAT!$C$3</f>
        <v>1.0385E-2</v>
      </c>
      <c r="I18" s="381">
        <f>$H$3*$H$18*G18</f>
        <v>0</v>
      </c>
      <c r="M18" s="481" t="s">
        <v>325</v>
      </c>
      <c r="N18" s="482">
        <f>IF(STILLINGAR_FORSENDUR!$E$27="JÁ",STILLINGAR_FORSENDUR!$E$36,0)</f>
        <v>0</v>
      </c>
      <c r="O18" s="391">
        <f>STILLINGAR_KOSTNAÐARMAT!$C$3</f>
        <v>1.0385E-2</v>
      </c>
      <c r="P18" s="381">
        <f>$O$3*$O$18*N18</f>
        <v>0</v>
      </c>
      <c r="T18" s="481" t="s">
        <v>276</v>
      </c>
      <c r="U18" s="482">
        <f>STILLINGAR_KOSTNAÐARMAT!$J$22</f>
        <v>0</v>
      </c>
      <c r="V18" s="411">
        <v>1.2999999999999999E-2</v>
      </c>
      <c r="W18" s="381">
        <f>V18*$V$3*U18</f>
        <v>0</v>
      </c>
    </row>
    <row r="19" spans="6:30" ht="18" x14ac:dyDescent="0.55000000000000004">
      <c r="F19" s="481" t="s">
        <v>217</v>
      </c>
      <c r="G19" s="484">
        <f>SUM(I13:I18)</f>
        <v>0</v>
      </c>
      <c r="H19" s="389">
        <v>0.13039999999999999</v>
      </c>
      <c r="I19" s="381">
        <f>G19*H19</f>
        <v>0</v>
      </c>
      <c r="M19" s="481" t="s">
        <v>217</v>
      </c>
      <c r="N19" s="484">
        <f>SUM(P13:P18)</f>
        <v>0</v>
      </c>
      <c r="O19" s="389">
        <v>0.13039999999999999</v>
      </c>
      <c r="P19" s="381">
        <f>N19*O19</f>
        <v>0</v>
      </c>
      <c r="T19" s="481" t="s">
        <v>217</v>
      </c>
      <c r="U19" s="484">
        <f>SUM(W14:W18)</f>
        <v>0</v>
      </c>
      <c r="V19" s="389">
        <v>0.13039999999999999</v>
      </c>
      <c r="W19" s="381">
        <f>U19*V19</f>
        <v>0</v>
      </c>
    </row>
    <row r="20" spans="6:30" ht="18" x14ac:dyDescent="0.55000000000000004">
      <c r="F20" s="384"/>
      <c r="G20" s="488"/>
      <c r="H20" s="378"/>
      <c r="I20" s="379"/>
      <c r="M20" s="384"/>
      <c r="N20" s="488"/>
      <c r="O20" s="378"/>
      <c r="P20" s="379"/>
      <c r="T20" s="481"/>
      <c r="U20" s="484"/>
      <c r="V20" s="389"/>
      <c r="W20" s="381"/>
      <c r="Z20" s="661"/>
      <c r="AA20" s="661"/>
      <c r="AB20" s="661"/>
      <c r="AC20" s="661"/>
    </row>
    <row r="21" spans="6:30" ht="18" x14ac:dyDescent="0.55000000000000004">
      <c r="F21" s="481" t="s">
        <v>256</v>
      </c>
      <c r="G21" s="484">
        <f>SUM(I3:I19)</f>
        <v>0</v>
      </c>
      <c r="H21" s="389">
        <v>0.23</v>
      </c>
      <c r="I21" s="379">
        <f>G21*H21</f>
        <v>0</v>
      </c>
      <c r="M21" s="481" t="s">
        <v>256</v>
      </c>
      <c r="N21" s="484">
        <f>SUM(P3:P19)</f>
        <v>0</v>
      </c>
      <c r="O21" s="389">
        <v>0.23</v>
      </c>
      <c r="P21" s="379">
        <f>N21*O21</f>
        <v>0</v>
      </c>
      <c r="T21" s="481" t="s">
        <v>258</v>
      </c>
      <c r="U21" s="484"/>
      <c r="V21" s="389"/>
      <c r="W21" s="381"/>
      <c r="Y21" s="469"/>
      <c r="Z21" s="662" t="s">
        <v>301</v>
      </c>
      <c r="AA21" s="662"/>
      <c r="AB21" s="662"/>
      <c r="AC21" s="662"/>
    </row>
    <row r="22" spans="6:30" ht="18.399999999999999" thickBot="1" x14ac:dyDescent="0.6">
      <c r="F22" s="384"/>
      <c r="G22" s="489"/>
      <c r="H22" s="378" t="s">
        <v>207</v>
      </c>
      <c r="I22" s="379"/>
      <c r="M22" s="384"/>
      <c r="N22" s="489"/>
      <c r="O22" s="378" t="s">
        <v>207</v>
      </c>
      <c r="P22" s="379"/>
      <c r="T22" s="486" t="s">
        <v>260</v>
      </c>
      <c r="U22" s="490">
        <f>U3</f>
        <v>0</v>
      </c>
      <c r="V22" s="389"/>
      <c r="W22" s="381"/>
      <c r="Y22" s="469"/>
      <c r="Z22" s="470">
        <v>1</v>
      </c>
      <c r="AA22" s="470">
        <v>2</v>
      </c>
      <c r="AB22" s="470">
        <v>3</v>
      </c>
      <c r="AC22" s="471">
        <v>4</v>
      </c>
    </row>
    <row r="23" spans="6:30" ht="18.399999999999999" thickBot="1" x14ac:dyDescent="0.6">
      <c r="F23" s="384"/>
      <c r="G23" s="386"/>
      <c r="H23" s="378" t="s">
        <v>207</v>
      </c>
      <c r="I23" s="379"/>
      <c r="M23" s="384"/>
      <c r="N23" s="386"/>
      <c r="O23" s="378" t="s">
        <v>207</v>
      </c>
      <c r="P23" s="379"/>
      <c r="T23" s="491">
        <f>IFERROR(CONCATENATE("MEÐALTALS STARFSHLUTFALL ",ROUND(STILLINGAR_KOSTNAÐARMAT!$N$39,3)*100,"%"),0)</f>
        <v>0</v>
      </c>
      <c r="U23" s="484">
        <f>IFERROR($V$3*STILLINGAR_KOSTNAÐARMAT!$N$39,0)</f>
        <v>0</v>
      </c>
      <c r="V23" s="389"/>
      <c r="W23" s="381"/>
      <c r="Y23" s="472">
        <v>19</v>
      </c>
      <c r="Z23" s="473"/>
      <c r="AA23" s="474">
        <v>0.1</v>
      </c>
      <c r="AB23" s="474">
        <v>0.125</v>
      </c>
      <c r="AC23" s="474">
        <v>0.125</v>
      </c>
    </row>
    <row r="24" spans="6:30" ht="18.399999999999999" thickBot="1" x14ac:dyDescent="0.6">
      <c r="F24" s="450" t="s">
        <v>288</v>
      </c>
      <c r="I24" s="387">
        <f>SUM(I3:I23)</f>
        <v>0</v>
      </c>
      <c r="M24" s="450" t="s">
        <v>288</v>
      </c>
      <c r="P24" s="387">
        <f>SUM(P3:P23)</f>
        <v>0</v>
      </c>
      <c r="T24" s="481" t="s">
        <v>259</v>
      </c>
      <c r="U24" s="484">
        <f>U23*U22</f>
        <v>0</v>
      </c>
      <c r="V24" s="411">
        <f>STILLINGAR_KOSTNAÐARMAT!$N$70</f>
        <v>0</v>
      </c>
      <c r="W24" s="381">
        <f>U24*V24</f>
        <v>0</v>
      </c>
      <c r="Y24" s="472">
        <v>18</v>
      </c>
      <c r="Z24" s="473"/>
      <c r="AA24" s="474">
        <v>7.4999999999999997E-2</v>
      </c>
      <c r="AB24" s="474">
        <v>0.1</v>
      </c>
      <c r="AC24" s="474">
        <v>0.125</v>
      </c>
    </row>
    <row r="25" spans="6:30" ht="18.399999999999999" thickBot="1" x14ac:dyDescent="0.6">
      <c r="O25" s="447" t="str">
        <f>IF(P25=0,"",IF(P25&lt;0,"HAGRÆÐING EFTIR UMBÓTAVINNU","KOSTNAÐARAUKI"))</f>
        <v>KOSTNAÐARAUKI</v>
      </c>
      <c r="P25" s="446" t="str">
        <f>IFERROR(P24/I24-1,"")</f>
        <v/>
      </c>
      <c r="T25" s="481" t="s">
        <v>282</v>
      </c>
      <c r="U25" s="484">
        <f>W24</f>
        <v>0</v>
      </c>
      <c r="V25" s="389">
        <v>0.13039999999999999</v>
      </c>
      <c r="W25" s="381">
        <f>U25*V25</f>
        <v>0</v>
      </c>
      <c r="Y25" s="472">
        <v>17</v>
      </c>
      <c r="Z25" s="473"/>
      <c r="AA25" s="474">
        <v>7.4999999999999997E-2</v>
      </c>
      <c r="AB25" s="474">
        <v>7.4999999999999997E-2</v>
      </c>
      <c r="AC25" s="474">
        <v>0.125</v>
      </c>
    </row>
    <row r="26" spans="6:30" ht="18.399999999999999" thickBot="1" x14ac:dyDescent="0.6">
      <c r="T26" s="481"/>
      <c r="U26" s="484"/>
      <c r="V26" s="389"/>
      <c r="W26" s="381"/>
      <c r="Y26" s="472">
        <v>16</v>
      </c>
      <c r="Z26" s="473"/>
      <c r="AA26" s="474">
        <v>2.5000000000000001E-2</v>
      </c>
      <c r="AB26" s="474">
        <v>7.4999999999999997E-2</v>
      </c>
      <c r="AC26" s="474">
        <v>0.1</v>
      </c>
    </row>
    <row r="27" spans="6:30" ht="18.399999999999999" thickBot="1" x14ac:dyDescent="0.6">
      <c r="T27" s="481" t="s">
        <v>256</v>
      </c>
      <c r="U27" s="484">
        <f>SUM(W3:W24)</f>
        <v>0</v>
      </c>
      <c r="V27" s="389">
        <v>0.23</v>
      </c>
      <c r="W27" s="379">
        <f>U27*V27</f>
        <v>0</v>
      </c>
      <c r="Y27" s="472">
        <v>15</v>
      </c>
      <c r="Z27" s="473"/>
      <c r="AA27" s="474">
        <v>2.5000000000000001E-2</v>
      </c>
      <c r="AB27" s="474">
        <v>2.5000000000000001E-2</v>
      </c>
      <c r="AC27" s="474">
        <v>7.4999999999999997E-2</v>
      </c>
    </row>
    <row r="28" spans="6:30" ht="18.399999999999999" thickBot="1" x14ac:dyDescent="0.6">
      <c r="Q28" s="492"/>
      <c r="R28" s="492"/>
      <c r="T28" s="384"/>
      <c r="U28" s="384"/>
      <c r="V28" s="385"/>
      <c r="W28" s="379"/>
      <c r="Y28" s="472">
        <v>14</v>
      </c>
      <c r="Z28" s="473"/>
      <c r="AA28" s="473"/>
      <c r="AB28" s="474">
        <v>2.5000000000000001E-2</v>
      </c>
      <c r="AC28" s="474">
        <v>7.4999999999999997E-2</v>
      </c>
    </row>
    <row r="29" spans="6:30" ht="18.75" customHeight="1" x14ac:dyDescent="0.55000000000000004">
      <c r="Q29" s="492"/>
      <c r="R29" s="492"/>
      <c r="T29" s="450" t="s">
        <v>288</v>
      </c>
      <c r="U29" s="493"/>
      <c r="V29" s="394" t="s">
        <v>207</v>
      </c>
      <c r="W29" s="387">
        <f>SUM(W3:W28)</f>
        <v>0</v>
      </c>
      <c r="Z29" s="663" t="s">
        <v>323</v>
      </c>
      <c r="AA29" s="664"/>
      <c r="AB29" s="664"/>
      <c r="AC29" s="664"/>
      <c r="AD29" s="664"/>
    </row>
    <row r="30" spans="6:30" ht="8.25" customHeight="1" x14ac:dyDescent="0.55000000000000004">
      <c r="Q30" s="492"/>
      <c r="R30" s="492"/>
      <c r="T30" s="393"/>
      <c r="U30" s="493"/>
      <c r="V30" s="454"/>
      <c r="Z30" s="664"/>
      <c r="AA30" s="664"/>
      <c r="AB30" s="664"/>
      <c r="AC30" s="664"/>
      <c r="AD30" s="664"/>
    </row>
    <row r="31" spans="6:30" ht="26.25" customHeight="1" x14ac:dyDescent="0.75">
      <c r="Q31" s="492"/>
      <c r="R31" s="492"/>
      <c r="V31" s="455" t="s">
        <v>286</v>
      </c>
      <c r="W31" s="456">
        <f>IFERROR(W29/P24-1,0)</f>
        <v>0</v>
      </c>
      <c r="Z31" s="664"/>
      <c r="AA31" s="664"/>
      <c r="AB31" s="664"/>
      <c r="AC31" s="664"/>
      <c r="AD31" s="664"/>
    </row>
    <row r="32" spans="6:30" x14ac:dyDescent="0.45">
      <c r="J32" s="494"/>
      <c r="K32" s="494"/>
      <c r="L32" s="494"/>
      <c r="Q32" s="494"/>
      <c r="R32" s="494"/>
      <c r="S32" s="475"/>
      <c r="U32" s="495"/>
    </row>
    <row r="33" spans="1:23" s="475" customFormat="1" x14ac:dyDescent="0.45">
      <c r="A33" s="288"/>
      <c r="B33" s="288"/>
      <c r="C33" s="63"/>
      <c r="F33" s="520"/>
      <c r="G33" s="520"/>
      <c r="H33" s="520"/>
      <c r="I33" s="520"/>
      <c r="J33" s="494"/>
      <c r="K33" s="494"/>
      <c r="L33" s="494"/>
      <c r="M33" s="527"/>
      <c r="N33" s="527"/>
      <c r="O33" s="520"/>
      <c r="P33" s="520"/>
      <c r="T33" s="520"/>
      <c r="U33" s="520"/>
      <c r="V33" s="520"/>
      <c r="W33" s="520"/>
    </row>
    <row r="34" spans="1:23" s="475" customFormat="1" ht="18" x14ac:dyDescent="0.55000000000000004">
      <c r="A34" s="288"/>
      <c r="B34" s="288"/>
      <c r="C34" s="63"/>
      <c r="F34" s="521"/>
      <c r="G34" s="521"/>
      <c r="H34" s="666" t="s">
        <v>287</v>
      </c>
      <c r="I34" s="666"/>
      <c r="J34" s="494"/>
      <c r="K34" s="494"/>
      <c r="L34" s="494"/>
      <c r="M34" s="521"/>
      <c r="N34" s="521"/>
      <c r="O34" s="666" t="s">
        <v>287</v>
      </c>
      <c r="P34" s="666"/>
      <c r="Q34" s="494"/>
      <c r="R34" s="494"/>
      <c r="T34" s="521"/>
      <c r="U34" s="521"/>
      <c r="V34" s="666" t="s">
        <v>287</v>
      </c>
      <c r="W34" s="666"/>
    </row>
    <row r="35" spans="1:23" ht="18" x14ac:dyDescent="0.55000000000000004">
      <c r="D35" s="475"/>
      <c r="E35" s="475"/>
      <c r="H35" s="395" t="s">
        <v>285</v>
      </c>
      <c r="I35" s="445" t="str">
        <f>IFERROR((I3+I9+I10)/I24,"")</f>
        <v/>
      </c>
      <c r="J35" s="492"/>
      <c r="K35" s="492"/>
      <c r="L35" s="492"/>
      <c r="O35" s="395" t="s">
        <v>285</v>
      </c>
      <c r="P35" s="445" t="str">
        <f>IFERROR((P3+P9+P10)/P24,"")</f>
        <v/>
      </c>
      <c r="Q35" s="494"/>
      <c r="R35" s="494"/>
      <c r="S35" s="475"/>
      <c r="T35" s="492"/>
      <c r="U35" s="492"/>
      <c r="V35" s="395" t="s">
        <v>262</v>
      </c>
      <c r="W35" s="445" t="str">
        <f>IFERROR(W3/W29,"")</f>
        <v/>
      </c>
    </row>
    <row r="36" spans="1:23" ht="18" x14ac:dyDescent="0.55000000000000004">
      <c r="D36" s="475"/>
      <c r="E36" s="475"/>
      <c r="H36" s="395" t="s">
        <v>283</v>
      </c>
      <c r="I36" s="445" t="str">
        <f>IFERROR(SUM(I5:I7)/$I$24,"")</f>
        <v/>
      </c>
      <c r="J36" s="492"/>
      <c r="K36" s="492"/>
      <c r="L36" s="492"/>
      <c r="O36" s="395" t="s">
        <v>283</v>
      </c>
      <c r="P36" s="445" t="str">
        <f>IFERROR(SUM(P5:P7)/$P$24,"")</f>
        <v/>
      </c>
      <c r="Q36" s="475"/>
      <c r="R36" s="475"/>
      <c r="S36" s="475"/>
      <c r="V36" s="395" t="s">
        <v>283</v>
      </c>
      <c r="W36" s="445" t="str">
        <f>IFERROR(SUM(W5:W9)/W29,"")</f>
        <v/>
      </c>
    </row>
    <row r="37" spans="1:23" ht="18" x14ac:dyDescent="0.55000000000000004">
      <c r="D37" s="475"/>
      <c r="E37" s="475"/>
      <c r="F37" s="520"/>
      <c r="G37" s="520"/>
      <c r="H37" s="522" t="s">
        <v>284</v>
      </c>
      <c r="I37" s="523" t="str">
        <f>IFERROR(SUM(I13:I19)/$I$24,"")</f>
        <v/>
      </c>
      <c r="J37" s="492"/>
      <c r="K37" s="492"/>
      <c r="L37" s="492"/>
      <c r="M37" s="520"/>
      <c r="N37" s="520"/>
      <c r="O37" s="522" t="s">
        <v>284</v>
      </c>
      <c r="P37" s="523" t="str">
        <f>IFERROR(SUM(P13:P19)/$P$24,"")</f>
        <v/>
      </c>
      <c r="Q37" s="475"/>
      <c r="R37" s="475"/>
      <c r="S37" s="475"/>
      <c r="V37" s="395" t="s">
        <v>284</v>
      </c>
      <c r="W37" s="445" t="str">
        <f>IFERROR(SUM(W14:W19)/W29,"")</f>
        <v/>
      </c>
    </row>
    <row r="38" spans="1:23" ht="18" x14ac:dyDescent="0.55000000000000004">
      <c r="D38" s="475"/>
      <c r="E38" s="475"/>
      <c r="F38" s="524"/>
      <c r="G38" s="524"/>
      <c r="H38" s="524"/>
      <c r="I38" s="524"/>
      <c r="M38" s="524"/>
      <c r="N38" s="524"/>
      <c r="O38" s="524"/>
      <c r="P38" s="524"/>
      <c r="Q38" s="475"/>
      <c r="R38" s="475"/>
      <c r="S38" s="475"/>
      <c r="V38" s="395" t="s">
        <v>258</v>
      </c>
      <c r="W38" s="445" t="str">
        <f>IFERROR(SUM(W21:W25)/W29,"")</f>
        <v/>
      </c>
    </row>
    <row r="39" spans="1:23" ht="18" x14ac:dyDescent="0.55000000000000004">
      <c r="D39" s="475"/>
      <c r="E39" s="475"/>
      <c r="F39" s="521"/>
      <c r="G39" s="521"/>
      <c r="H39" s="525" t="s">
        <v>256</v>
      </c>
      <c r="I39" s="526" t="str">
        <f>IFERROR(I21/I24,"")</f>
        <v/>
      </c>
      <c r="M39" s="496"/>
      <c r="N39" s="496"/>
      <c r="O39" s="448" t="s">
        <v>256</v>
      </c>
      <c r="P39" s="449" t="str">
        <f>IFERROR(P21/P24,"")</f>
        <v/>
      </c>
      <c r="Q39" s="475"/>
      <c r="R39" s="475"/>
      <c r="S39" s="475"/>
      <c r="T39" s="520"/>
      <c r="U39" s="520"/>
      <c r="V39" s="522" t="s">
        <v>256</v>
      </c>
      <c r="W39" s="523" t="str">
        <f>IFERROR(W27/W29,"")</f>
        <v/>
      </c>
    </row>
    <row r="40" spans="1:23" ht="18" x14ac:dyDescent="0.55000000000000004">
      <c r="D40" s="475"/>
      <c r="E40" s="475"/>
      <c r="H40" s="444"/>
      <c r="I40" s="446">
        <f>SUM(I35:I39)</f>
        <v>0</v>
      </c>
      <c r="M40" s="492"/>
      <c r="N40" s="492"/>
      <c r="O40" s="444"/>
      <c r="P40" s="446">
        <f>SUM(P35:P39)</f>
        <v>0</v>
      </c>
      <c r="Q40" s="475"/>
      <c r="R40" s="475"/>
      <c r="S40" s="475"/>
      <c r="V40" s="497"/>
      <c r="W40" s="446">
        <f>SUM(W35:W39)</f>
        <v>0</v>
      </c>
    </row>
    <row r="41" spans="1:23" x14ac:dyDescent="0.45">
      <c r="Q41" s="475"/>
      <c r="R41" s="475"/>
      <c r="S41" s="475"/>
    </row>
  </sheetData>
  <sheetProtection algorithmName="SHA-512" hashValue="BF3D4kuup4SMee65ZiOxi6BJ69+eHbIjOCJnfJ0EUhPZ+BEAZaaDOgYgLhbOkLBiDLzIjYX2jTpEc3/j6oNJYw==" saltValue="djd4g0cVNc0fo3scOKUy8g==" spinCount="100000" sheet="1" objects="1" scenarios="1"/>
  <mergeCells count="12">
    <mergeCell ref="A1:B1"/>
    <mergeCell ref="A3:B3"/>
    <mergeCell ref="A6:B6"/>
    <mergeCell ref="V34:W34"/>
    <mergeCell ref="O34:P34"/>
    <mergeCell ref="H34:I34"/>
    <mergeCell ref="Z20:AC20"/>
    <mergeCell ref="Z21:AC21"/>
    <mergeCell ref="Z29:AD31"/>
    <mergeCell ref="F1:I1"/>
    <mergeCell ref="M1:P1"/>
    <mergeCell ref="T1:W1"/>
  </mergeCells>
  <conditionalFormatting sqref="W31">
    <cfRule type="cellIs" dxfId="13" priority="9" operator="lessThan">
      <formula>0.066</formula>
    </cfRule>
    <cfRule type="cellIs" dxfId="12" priority="10" operator="between">
      <formula>0.066</formula>
      <formula>0.071</formula>
    </cfRule>
    <cfRule type="cellIs" dxfId="11" priority="11" operator="between">
      <formula>0.071</formula>
      <formula>0.076</formula>
    </cfRule>
    <cfRule type="cellIs" dxfId="10" priority="12" operator="greaterThan">
      <formula>0.076</formula>
    </cfRule>
  </conditionalFormatting>
  <conditionalFormatting sqref="Z22:AC22">
    <cfRule type="notContainsBlanks" dxfId="9" priority="8">
      <formula>LEN(TRIM(Z22))&gt;0</formula>
    </cfRule>
  </conditionalFormatting>
  <conditionalFormatting sqref="Y21:AD31">
    <cfRule type="expression" dxfId="8" priority="2">
      <formula>$V$24=0</formula>
    </cfRule>
  </conditionalFormatting>
  <conditionalFormatting sqref="W37">
    <cfRule type="expression" dxfId="7" priority="1">
      <formula>$P$37&lt;$W$37</formula>
    </cfRule>
  </conditionalFormatting>
  <dataValidations count="1">
    <dataValidation type="list" allowBlank="1" showInputMessage="1" showErrorMessage="1" sqref="L1 E1" xr:uid="{B6C94514-9DBE-4EC6-AD70-49D2FEE1608E}">
      <formula1>$AH$2:$AH$8</formula1>
    </dataValidation>
  </dataValidations>
  <hyperlinks>
    <hyperlink ref="B8" location="'1_MÖNNUN'!A1" display="'1_MÖNNUN'!A1" xr:uid="{FD578D07-64D9-4CAB-8730-43B52FC84A31}"/>
    <hyperlink ref="B9" location="'1_STARFSMENN'!A1" display="'1_STARFSMENN'!A1" xr:uid="{BB6784CC-E55A-488C-B125-B5DB543A95DF}"/>
    <hyperlink ref="B10" location="'1_FYRIR STARFSMENN'!A1" display="'1_FYRIR STARFSMENN'!A1" xr:uid="{11F81BF0-A143-4F80-8389-11632C921519}"/>
    <hyperlink ref="A7:B7" location="STILLINGAR_FORSENDUR!A1" display="STILLINGAR/FORSENDUR" xr:uid="{BDAB2980-465E-4C5D-A8B4-21B6C1E7E84A}"/>
    <hyperlink ref="A3" location="LEIÐBEININGAR!A1" display="LEIÐBEININGAR" xr:uid="{12377E04-E849-4987-AF5A-648B6FE50EF7}"/>
    <hyperlink ref="B11" location="KOSTNAÐARMAT!A1" display="KOSTNAÐARMAT!A1" xr:uid="{94B042AC-EAD8-4EB8-B55D-59AFC71979C7}"/>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DCBF451-A3C7-4B3C-AACE-005B984389FE}">
            <xm:f>AND(Z$22=STILLINGAR_KOSTNAÐARMAT!$P$61,$Y23=STILLINGAR_KOSTNAÐARMAT!$P$67)</xm:f>
            <x14:dxf>
              <font>
                <color theme="0"/>
              </font>
              <fill>
                <patternFill>
                  <bgColor theme="9" tint="-0.499984740745262"/>
                </patternFill>
              </fill>
            </x14:dxf>
          </x14:cfRule>
          <xm:sqref>Z23:AC28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AFA9-72D8-474B-A7BA-4D51D5CABE32}">
  <sheetPr>
    <tabColor theme="0"/>
  </sheetPr>
  <dimension ref="A1:W2"/>
  <sheetViews>
    <sheetView showGridLines="0" workbookViewId="0">
      <selection activeCell="J18" sqref="J18"/>
    </sheetView>
  </sheetViews>
  <sheetFormatPr defaultRowHeight="14.25" x14ac:dyDescent="0.45"/>
  <cols>
    <col min="1" max="1" width="14" bestFit="1" customWidth="1"/>
    <col min="2" max="5" width="14" customWidth="1"/>
    <col min="6" max="6" width="11.1328125" bestFit="1" customWidth="1"/>
    <col min="7" max="7" width="14" bestFit="1" customWidth="1"/>
    <col min="8" max="8" width="7.3984375" bestFit="1" customWidth="1"/>
    <col min="9" max="9" width="7.3984375" customWidth="1"/>
    <col min="10" max="10" width="17.73046875" bestFit="1" customWidth="1"/>
    <col min="11" max="11" width="20.3984375" bestFit="1" customWidth="1"/>
    <col min="12" max="12" width="11.265625" bestFit="1" customWidth="1"/>
    <col min="13" max="13" width="11.3984375" bestFit="1" customWidth="1"/>
    <col min="14" max="14" width="14.265625" bestFit="1" customWidth="1"/>
    <col min="18" max="18" width="15.265625" bestFit="1" customWidth="1"/>
    <col min="19" max="19" width="25.1328125" bestFit="1" customWidth="1"/>
    <col min="20" max="20" width="16.3984375" bestFit="1" customWidth="1"/>
    <col min="21" max="21" width="15.1328125" bestFit="1" customWidth="1"/>
    <col min="22" max="22" width="16.3984375" bestFit="1" customWidth="1"/>
  </cols>
  <sheetData>
    <row r="1" spans="1:23" x14ac:dyDescent="0.45">
      <c r="A1" s="468" t="s">
        <v>338</v>
      </c>
      <c r="B1" s="468" t="s">
        <v>347</v>
      </c>
      <c r="C1" s="468" t="s">
        <v>348</v>
      </c>
      <c r="D1" s="468" t="s">
        <v>344</v>
      </c>
      <c r="E1" s="468" t="s">
        <v>345</v>
      </c>
      <c r="F1" s="542" t="s">
        <v>349</v>
      </c>
      <c r="G1" s="543" t="s">
        <v>337</v>
      </c>
      <c r="H1" s="544" t="s">
        <v>350</v>
      </c>
      <c r="I1" s="544" t="s">
        <v>343</v>
      </c>
      <c r="J1" s="542" t="s">
        <v>351</v>
      </c>
      <c r="K1" s="543" t="s">
        <v>352</v>
      </c>
      <c r="L1" s="544" t="s">
        <v>353</v>
      </c>
      <c r="M1" s="542" t="s">
        <v>354</v>
      </c>
      <c r="N1" s="543" t="s">
        <v>355</v>
      </c>
      <c r="O1" s="545" t="s">
        <v>357</v>
      </c>
      <c r="P1" s="545" t="s">
        <v>358</v>
      </c>
      <c r="Q1" s="545" t="s">
        <v>356</v>
      </c>
      <c r="R1" s="546" t="s">
        <v>341</v>
      </c>
      <c r="S1" s="546" t="s">
        <v>342</v>
      </c>
      <c r="T1" s="546" t="s">
        <v>359</v>
      </c>
      <c r="U1" s="546" t="s">
        <v>340</v>
      </c>
      <c r="V1" s="546" t="s">
        <v>339</v>
      </c>
      <c r="W1" s="546" t="s">
        <v>346</v>
      </c>
    </row>
    <row r="2" spans="1:23" x14ac:dyDescent="0.45">
      <c r="A2" s="468" t="str">
        <f>STILLINGAR_FORSENDUR!E11</f>
        <v>&lt;SLÁ HÉR INN&gt;</v>
      </c>
      <c r="B2" s="468">
        <f>STILLINGAR_FORSENDUR!G22</f>
        <v>0</v>
      </c>
      <c r="C2" s="551">
        <f>STILLINGAR_FORSENDUR!L17</f>
        <v>0</v>
      </c>
      <c r="D2" s="552">
        <f>STILLINGAR_FORSENDUR!E31</f>
        <v>0</v>
      </c>
      <c r="E2" s="552">
        <f>SUM(STILLINGAR_FORSENDUR!E33:E36)</f>
        <v>0</v>
      </c>
      <c r="F2" s="547">
        <f>'1_MÖNNUN'!M72</f>
        <v>0</v>
      </c>
      <c r="G2" s="548">
        <f>'1_MÖNNUN'!M73</f>
        <v>0</v>
      </c>
      <c r="H2" s="548">
        <f>'1_MÖNNUN'!M77</f>
        <v>0</v>
      </c>
      <c r="I2" s="548">
        <f>'1_MÖNNUN'!M78</f>
        <v>0</v>
      </c>
      <c r="J2" s="547">
        <f>'1_MÖNNUN'!Z72</f>
        <v>0</v>
      </c>
      <c r="K2" s="548">
        <f>'1_MÖNNUN'!Z73</f>
        <v>0</v>
      </c>
      <c r="L2" s="548">
        <f>'1_MÖNNUN'!Z77</f>
        <v>0</v>
      </c>
      <c r="M2" s="547">
        <f>'1_MÖNNUN'!AM72</f>
        <v>0</v>
      </c>
      <c r="N2" s="548">
        <f>'1_MÖNNUN'!AM73</f>
        <v>0</v>
      </c>
      <c r="O2" s="548">
        <f>'1_STARFSMENN'!AY6</f>
        <v>0</v>
      </c>
      <c r="P2" s="548">
        <f>'1_STARFSMENN'!BA6</f>
        <v>0</v>
      </c>
      <c r="Q2" s="548">
        <f>'1_STARFSMENN'!BC6</f>
        <v>0</v>
      </c>
      <c r="R2" s="549">
        <f>KOSTNAÐARMAT!I24</f>
        <v>0</v>
      </c>
      <c r="S2" s="549">
        <f>KOSTNAÐARMAT!P24</f>
        <v>0</v>
      </c>
      <c r="T2" s="550" t="str">
        <f>KOSTNAÐARMAT!P25</f>
        <v/>
      </c>
      <c r="U2" s="549">
        <f>KOSTNAÐARMAT!W29</f>
        <v>0</v>
      </c>
      <c r="V2" s="550">
        <f>KOSTNAÐARMAT!W31</f>
        <v>0</v>
      </c>
      <c r="W2" s="553">
        <f>KOSTNAÐARMAT!V24</f>
        <v>0</v>
      </c>
    </row>
  </sheetData>
  <sheetProtection algorithmName="SHA-512" hashValue="XHszIc7TxT0Ft/T8kumwsQA7h6jybf2EGgmP4/aPAdV3xzdKRR5zUwAEwfFZYXxDueYtb/Z1/3Bb61qdlKF46g==" saltValue="PyziWCxkHL6PLq/PZUQH8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9DB6-EFB8-4A61-8F62-22927D24A899}">
  <sheetPr>
    <tabColor theme="7" tint="-0.499984740745262"/>
  </sheetPr>
  <dimension ref="B2:S72"/>
  <sheetViews>
    <sheetView showGridLines="0" topLeftCell="A26" zoomScaleNormal="100" workbookViewId="0">
      <selection activeCell="G34" sqref="G34"/>
    </sheetView>
  </sheetViews>
  <sheetFormatPr defaultRowHeight="14.25" x14ac:dyDescent="0.45"/>
  <cols>
    <col min="2" max="2" width="46.59765625" bestFit="1" customWidth="1"/>
    <col min="4" max="4" width="10.1328125" bestFit="1" customWidth="1"/>
    <col min="7" max="7" width="46.59765625" bestFit="1" customWidth="1"/>
    <col min="13" max="13" width="35.265625" bestFit="1" customWidth="1"/>
    <col min="42" max="42" width="4.1328125" bestFit="1" customWidth="1"/>
    <col min="43" max="43" width="4" bestFit="1" customWidth="1"/>
    <col min="44" max="44" width="3.265625" bestFit="1" customWidth="1"/>
    <col min="45" max="45" width="4.1328125" bestFit="1" customWidth="1"/>
  </cols>
  <sheetData>
    <row r="2" spans="2:19" ht="14.65" thickBot="1" x14ac:dyDescent="0.5">
      <c r="C2" t="s">
        <v>202</v>
      </c>
      <c r="D2" s="376">
        <v>44317</v>
      </c>
    </row>
    <row r="3" spans="2:19" ht="14.65" thickBot="1" x14ac:dyDescent="0.5">
      <c r="B3" t="s">
        <v>211</v>
      </c>
      <c r="C3" s="390">
        <v>1.0385E-2</v>
      </c>
      <c r="D3" s="376"/>
      <c r="L3" s="396"/>
      <c r="M3" s="397"/>
      <c r="N3" s="397"/>
      <c r="O3" s="397"/>
      <c r="P3" s="397"/>
      <c r="Q3" s="397"/>
      <c r="R3" s="397"/>
      <c r="S3" s="398"/>
    </row>
    <row r="4" spans="2:19" x14ac:dyDescent="0.45">
      <c r="B4" t="s">
        <v>201</v>
      </c>
      <c r="C4" s="377">
        <v>6.1500000000000001E-3</v>
      </c>
      <c r="D4" s="377">
        <v>6.3200000000000001E-3</v>
      </c>
      <c r="G4" s="396"/>
      <c r="H4" s="397"/>
      <c r="I4" s="397"/>
      <c r="J4" s="398"/>
      <c r="K4" s="63"/>
      <c r="L4" s="404"/>
      <c r="M4" s="63"/>
      <c r="N4" s="413" t="s">
        <v>226</v>
      </c>
      <c r="O4" s="413"/>
      <c r="P4" s="63"/>
      <c r="Q4" s="63"/>
      <c r="R4" s="63"/>
      <c r="S4" s="401"/>
    </row>
    <row r="5" spans="2:19" x14ac:dyDescent="0.45">
      <c r="C5" s="388">
        <v>0.33329999999999999</v>
      </c>
      <c r="D5" s="388">
        <v>0.33329999999999999</v>
      </c>
      <c r="G5" s="399" t="s">
        <v>222</v>
      </c>
      <c r="H5" s="400" t="s">
        <v>223</v>
      </c>
      <c r="I5" s="400" t="s">
        <v>86</v>
      </c>
      <c r="J5" s="401"/>
      <c r="K5" s="63"/>
      <c r="L5" s="404"/>
      <c r="M5" s="63"/>
      <c r="N5" s="63"/>
      <c r="O5" s="63"/>
      <c r="P5" s="63"/>
      <c r="Q5" s="63"/>
      <c r="R5" s="63"/>
      <c r="S5" s="401"/>
    </row>
    <row r="6" spans="2:19" x14ac:dyDescent="0.45">
      <c r="C6" s="170">
        <v>0.55000000000000004</v>
      </c>
      <c r="D6" s="170">
        <v>0.55000000000000004</v>
      </c>
      <c r="G6" s="402" t="s">
        <v>225</v>
      </c>
      <c r="H6" s="63">
        <f>SUM(dagvinna_fjöldi_156vægi)/2</f>
        <v>0</v>
      </c>
      <c r="I6" s="403">
        <f>IFERROR(H6/$H$8,0)</f>
        <v>0</v>
      </c>
      <c r="J6" s="401"/>
      <c r="K6" s="63"/>
      <c r="L6" s="404"/>
      <c r="M6" s="63"/>
      <c r="N6" s="63"/>
      <c r="O6" s="63"/>
      <c r="P6" s="63"/>
      <c r="Q6" s="63"/>
      <c r="R6" s="63"/>
      <c r="S6" s="401"/>
    </row>
    <row r="7" spans="2:19" x14ac:dyDescent="0.45">
      <c r="D7" s="170">
        <v>0.65</v>
      </c>
      <c r="G7" s="402" t="s">
        <v>224</v>
      </c>
      <c r="H7" s="63">
        <f>SUM(vinnuvika_156vægi)/2-H6</f>
        <v>0</v>
      </c>
      <c r="I7" s="403">
        <f>IFERROR(H7/$H$8,0)</f>
        <v>0</v>
      </c>
      <c r="J7" s="401"/>
      <c r="K7" s="63"/>
      <c r="L7" s="404"/>
      <c r="M7" s="63"/>
      <c r="N7" s="414"/>
      <c r="O7" s="415" t="s">
        <v>227</v>
      </c>
      <c r="P7" s="415" t="s">
        <v>227</v>
      </c>
      <c r="Q7" s="415" t="s">
        <v>227</v>
      </c>
      <c r="R7" s="415" t="s">
        <v>227</v>
      </c>
      <c r="S7" s="401"/>
    </row>
    <row r="8" spans="2:19" ht="14.65" thickBot="1" x14ac:dyDescent="0.5">
      <c r="D8" s="170">
        <v>0.75</v>
      </c>
      <c r="G8" s="404"/>
      <c r="H8" s="63">
        <f>SUM(H6:H7)</f>
        <v>0</v>
      </c>
      <c r="I8" s="63"/>
      <c r="J8" s="401"/>
      <c r="K8" s="63"/>
      <c r="L8" s="404"/>
      <c r="M8" s="63"/>
      <c r="N8" s="414"/>
      <c r="O8" s="416">
        <v>1</v>
      </c>
      <c r="P8" s="416">
        <v>2</v>
      </c>
      <c r="Q8" s="416">
        <v>3</v>
      </c>
      <c r="R8" s="417">
        <v>4</v>
      </c>
      <c r="S8" s="401"/>
    </row>
    <row r="9" spans="2:19" ht="14.65" thickBot="1" x14ac:dyDescent="0.5">
      <c r="B9" t="s">
        <v>212</v>
      </c>
      <c r="C9">
        <f>52/12</f>
        <v>4.333333333333333</v>
      </c>
      <c r="G9" s="405"/>
      <c r="H9" s="406"/>
      <c r="I9" s="406"/>
      <c r="J9" s="407"/>
      <c r="K9" s="63"/>
      <c r="L9" s="404"/>
      <c r="M9" s="63"/>
      <c r="N9" s="408">
        <v>19</v>
      </c>
      <c r="O9" s="418"/>
      <c r="P9" s="419">
        <v>0.1</v>
      </c>
      <c r="Q9" s="419">
        <v>0.125</v>
      </c>
      <c r="R9" s="419">
        <v>0.125</v>
      </c>
      <c r="S9" s="401"/>
    </row>
    <row r="10" spans="2:19" ht="14.65" thickBot="1" x14ac:dyDescent="0.5">
      <c r="L10" s="404"/>
      <c r="M10" s="63"/>
      <c r="N10" s="408">
        <v>18</v>
      </c>
      <c r="O10" s="418"/>
      <c r="P10" s="419">
        <v>7.4999999999999997E-2</v>
      </c>
      <c r="Q10" s="419">
        <v>0.1</v>
      </c>
      <c r="R10" s="419">
        <v>0.125</v>
      </c>
      <c r="S10" s="401"/>
    </row>
    <row r="11" spans="2:19" ht="14.65" thickBot="1" x14ac:dyDescent="0.5">
      <c r="L11" s="404"/>
      <c r="M11" s="63"/>
      <c r="N11" s="408">
        <v>17</v>
      </c>
      <c r="O11" s="418"/>
      <c r="P11" s="419">
        <v>7.4999999999999997E-2</v>
      </c>
      <c r="Q11" s="419">
        <v>7.4999999999999997E-2</v>
      </c>
      <c r="R11" s="419">
        <v>0.125</v>
      </c>
      <c r="S11" s="401"/>
    </row>
    <row r="12" spans="2:19" ht="14.65" thickBot="1" x14ac:dyDescent="0.5">
      <c r="F12" s="529"/>
      <c r="G12" s="530"/>
      <c r="H12" s="530"/>
      <c r="I12" s="530"/>
      <c r="J12" s="531"/>
      <c r="L12" s="404"/>
      <c r="M12" s="63"/>
      <c r="N12" s="408">
        <v>16</v>
      </c>
      <c r="O12" s="418"/>
      <c r="P12" s="419">
        <v>2.5000000000000001E-2</v>
      </c>
      <c r="Q12" s="419">
        <v>7.4999999999999997E-2</v>
      </c>
      <c r="R12" s="419">
        <v>0.1</v>
      </c>
      <c r="S12" s="401"/>
    </row>
    <row r="13" spans="2:19" ht="14.65" thickBot="1" x14ac:dyDescent="0.5">
      <c r="F13" s="532"/>
      <c r="G13" s="441" t="s">
        <v>277</v>
      </c>
      <c r="H13" s="63"/>
      <c r="I13" s="63"/>
      <c r="J13" s="533"/>
      <c r="L13" s="404"/>
      <c r="M13" s="63"/>
      <c r="N13" s="408">
        <v>15</v>
      </c>
      <c r="O13" s="418"/>
      <c r="P13" s="419">
        <v>2.5000000000000001E-2</v>
      </c>
      <c r="Q13" s="419">
        <v>2.5000000000000001E-2</v>
      </c>
      <c r="R13" s="419">
        <v>7.4999999999999997E-2</v>
      </c>
      <c r="S13" s="401"/>
    </row>
    <row r="14" spans="2:19" ht="14.65" thickBot="1" x14ac:dyDescent="0.5">
      <c r="F14" s="532"/>
      <c r="G14" s="440" t="s">
        <v>266</v>
      </c>
      <c r="H14" s="63">
        <f>STILLINGAR_FORSENDUR!E31</f>
        <v>0</v>
      </c>
      <c r="I14" s="63"/>
      <c r="J14" s="533"/>
      <c r="L14" s="404"/>
      <c r="M14" s="63"/>
      <c r="N14" s="408">
        <v>14</v>
      </c>
      <c r="O14" s="418"/>
      <c r="P14" s="418"/>
      <c r="Q14" s="419">
        <v>2.5000000000000001E-2</v>
      </c>
      <c r="R14" s="419">
        <v>7.4999999999999997E-2</v>
      </c>
      <c r="S14" s="401"/>
    </row>
    <row r="15" spans="2:19" x14ac:dyDescent="0.45">
      <c r="F15" s="532"/>
      <c r="G15" s="440" t="s">
        <v>268</v>
      </c>
      <c r="H15" s="63">
        <f>STILLINGAR_FORSENDUR!E33</f>
        <v>0</v>
      </c>
      <c r="I15" s="443" t="e">
        <f>H15/$H$14</f>
        <v>#DIV/0!</v>
      </c>
      <c r="J15" s="533"/>
      <c r="L15" s="404"/>
      <c r="M15" s="63"/>
      <c r="N15" s="63"/>
      <c r="O15" s="63"/>
      <c r="P15" s="63"/>
      <c r="Q15" s="63"/>
      <c r="R15" s="63"/>
      <c r="S15" s="401"/>
    </row>
    <row r="16" spans="2:19" x14ac:dyDescent="0.45">
      <c r="F16" s="532"/>
      <c r="G16" s="440" t="s">
        <v>269</v>
      </c>
      <c r="H16" s="63">
        <f>STILLINGAR_FORSENDUR!E34</f>
        <v>0</v>
      </c>
      <c r="I16" s="443" t="e">
        <f>H16/$H$14</f>
        <v>#DIV/0!</v>
      </c>
      <c r="J16" s="533"/>
      <c r="L16" s="404"/>
      <c r="M16" s="63"/>
      <c r="N16" s="63"/>
      <c r="O16" s="63"/>
      <c r="P16" s="63"/>
      <c r="Q16" s="63"/>
      <c r="R16" s="63"/>
      <c r="S16" s="401"/>
    </row>
    <row r="17" spans="3:19" x14ac:dyDescent="0.45">
      <c r="F17" s="532"/>
      <c r="G17" s="440" t="s">
        <v>270</v>
      </c>
      <c r="H17" s="63">
        <f>STILLINGAR_FORSENDUR!E35</f>
        <v>0</v>
      </c>
      <c r="I17" s="443" t="e">
        <f>H17/$H$14</f>
        <v>#DIV/0!</v>
      </c>
      <c r="J17" s="533"/>
      <c r="L17" s="404"/>
      <c r="M17" s="63" t="s">
        <v>230</v>
      </c>
      <c r="N17" s="63" t="s">
        <v>228</v>
      </c>
      <c r="O17" s="63" t="s">
        <v>229</v>
      </c>
      <c r="P17" s="63"/>
      <c r="Q17" s="63"/>
      <c r="R17" s="63"/>
      <c r="S17" s="401"/>
    </row>
    <row r="18" spans="3:19" x14ac:dyDescent="0.45">
      <c r="F18" s="532"/>
      <c r="G18" s="63"/>
      <c r="H18" s="63"/>
      <c r="I18" s="63"/>
      <c r="J18" s="533"/>
      <c r="L18" s="404"/>
      <c r="M18" s="36" t="s">
        <v>10</v>
      </c>
      <c r="N18" s="96">
        <f>'1_MÖNNUN'!AM58</f>
        <v>0</v>
      </c>
      <c r="O18" s="420"/>
      <c r="P18" s="63"/>
      <c r="Q18" s="63"/>
      <c r="R18" s="63"/>
      <c r="S18" s="401"/>
    </row>
    <row r="19" spans="3:19" x14ac:dyDescent="0.45">
      <c r="C19" s="528"/>
      <c r="F19" s="532"/>
      <c r="G19" s="442" t="s">
        <v>278</v>
      </c>
      <c r="H19" s="427">
        <f>KOSTNAÐARMAT!$U$13</f>
        <v>0</v>
      </c>
      <c r="I19" s="63" t="s">
        <v>328</v>
      </c>
      <c r="J19" s="533"/>
      <c r="L19" s="404"/>
      <c r="M19" s="38" t="s">
        <v>12</v>
      </c>
      <c r="N19" s="96">
        <f>'1_MÖNNUN'!AM59</f>
        <v>0</v>
      </c>
      <c r="O19" s="420"/>
      <c r="P19" s="63"/>
      <c r="Q19" s="63"/>
      <c r="R19" s="63"/>
      <c r="S19" s="401"/>
    </row>
    <row r="20" spans="3:19" x14ac:dyDescent="0.45">
      <c r="F20" s="532"/>
      <c r="G20" s="442" t="s">
        <v>279</v>
      </c>
      <c r="H20" s="443">
        <f>IFERROR(I15,0)</f>
        <v>0</v>
      </c>
      <c r="I20" s="63">
        <v>3</v>
      </c>
      <c r="J20" s="533">
        <f>H20*$H$19/I20</f>
        <v>0</v>
      </c>
      <c r="L20" s="404"/>
      <c r="M20" s="38" t="s">
        <v>13</v>
      </c>
      <c r="N20" s="96">
        <f>'1_MÖNNUN'!AM60</f>
        <v>0</v>
      </c>
      <c r="O20" s="100">
        <f>'1_MÖNNUN'!AN60</f>
        <v>0</v>
      </c>
      <c r="P20" s="63"/>
      <c r="Q20" s="63"/>
      <c r="R20" s="63"/>
      <c r="S20" s="401"/>
    </row>
    <row r="21" spans="3:19" x14ac:dyDescent="0.45">
      <c r="F21" s="532"/>
      <c r="G21" s="442" t="s">
        <v>280</v>
      </c>
      <c r="H21" s="443">
        <f>IFERROR(I16,0)</f>
        <v>0</v>
      </c>
      <c r="I21" s="63">
        <v>2</v>
      </c>
      <c r="J21" s="533">
        <f>H21*$H$19/I21</f>
        <v>0</v>
      </c>
      <c r="L21" s="404"/>
      <c r="M21" s="38" t="s">
        <v>22</v>
      </c>
      <c r="N21" s="96">
        <f>'1_MÖNNUN'!AM61</f>
        <v>0</v>
      </c>
      <c r="O21" s="420"/>
      <c r="P21" s="63"/>
      <c r="Q21" s="63"/>
      <c r="R21" s="63"/>
      <c r="S21" s="401"/>
    </row>
    <row r="22" spans="3:19" x14ac:dyDescent="0.45">
      <c r="F22" s="532"/>
      <c r="G22" s="442" t="s">
        <v>281</v>
      </c>
      <c r="H22" s="443">
        <f>IFERROR(I17,0)</f>
        <v>0</v>
      </c>
      <c r="I22" s="63">
        <v>3</v>
      </c>
      <c r="J22" s="533">
        <f>H22*$H$19/I22</f>
        <v>0</v>
      </c>
      <c r="L22" s="404"/>
      <c r="M22" s="38" t="s">
        <v>23</v>
      </c>
      <c r="N22" s="96">
        <f>'1_MÖNNUN'!AM62</f>
        <v>0</v>
      </c>
      <c r="O22" s="100">
        <f>'1_MÖNNUN'!AN62</f>
        <v>0</v>
      </c>
      <c r="P22" s="63"/>
      <c r="Q22" s="63"/>
      <c r="R22" s="63"/>
      <c r="S22" s="401"/>
    </row>
    <row r="23" spans="3:19" x14ac:dyDescent="0.45">
      <c r="F23" s="532"/>
      <c r="G23" s="63"/>
      <c r="H23" s="63"/>
      <c r="I23" s="63"/>
      <c r="J23" s="533"/>
      <c r="L23" s="404"/>
      <c r="M23" s="84" t="s">
        <v>14</v>
      </c>
      <c r="N23" s="102">
        <f>SUM(N18:N22)</f>
        <v>0</v>
      </c>
      <c r="O23" s="103">
        <f>SUM(O18:O22)</f>
        <v>0</v>
      </c>
      <c r="P23" s="63"/>
      <c r="Q23" s="63"/>
      <c r="R23" s="63"/>
      <c r="S23" s="401"/>
    </row>
    <row r="24" spans="3:19" x14ac:dyDescent="0.45">
      <c r="F24" s="532"/>
      <c r="G24" s="63"/>
      <c r="H24" s="63"/>
      <c r="I24" s="63"/>
      <c r="J24" s="533"/>
      <c r="L24" s="404"/>
      <c r="M24" s="63"/>
      <c r="N24" s="63"/>
      <c r="O24" s="63"/>
      <c r="P24" s="63"/>
      <c r="Q24" s="63"/>
      <c r="R24" s="63"/>
      <c r="S24" s="401"/>
    </row>
    <row r="25" spans="3:19" ht="14.65" thickBot="1" x14ac:dyDescent="0.5">
      <c r="F25" s="534"/>
      <c r="G25" s="535"/>
      <c r="H25" s="535"/>
      <c r="I25" s="535"/>
      <c r="J25" s="536"/>
      <c r="L25" s="404"/>
      <c r="M25" s="63"/>
      <c r="N25" s="421">
        <f>N23+O23</f>
        <v>0</v>
      </c>
      <c r="O25" s="63"/>
      <c r="P25" s="63"/>
      <c r="Q25" s="63"/>
      <c r="R25" s="63"/>
      <c r="S25" s="401"/>
    </row>
    <row r="26" spans="3:19" x14ac:dyDescent="0.45">
      <c r="L26" s="404"/>
      <c r="M26" s="422" t="s">
        <v>7</v>
      </c>
      <c r="N26" s="423">
        <f>N25-'1_MÖNNUN'!AL63</f>
        <v>0</v>
      </c>
      <c r="O26" s="63"/>
      <c r="P26" s="63"/>
      <c r="Q26" s="63"/>
      <c r="R26" s="63"/>
      <c r="S26" s="401"/>
    </row>
    <row r="27" spans="3:19" x14ac:dyDescent="0.45">
      <c r="L27" s="404"/>
      <c r="M27" s="63"/>
      <c r="N27" s="63"/>
      <c r="O27" s="63"/>
      <c r="P27" s="63"/>
      <c r="Q27" s="63"/>
      <c r="R27" s="63"/>
      <c r="S27" s="401"/>
    </row>
    <row r="28" spans="3:19" x14ac:dyDescent="0.45">
      <c r="L28" s="404"/>
      <c r="M28" s="63" t="s">
        <v>231</v>
      </c>
      <c r="N28" s="63" t="s">
        <v>228</v>
      </c>
      <c r="O28" s="63" t="s">
        <v>229</v>
      </c>
      <c r="P28" s="63"/>
      <c r="Q28" s="63"/>
      <c r="R28" s="63"/>
      <c r="S28" s="401"/>
    </row>
    <row r="29" spans="3:19" x14ac:dyDescent="0.45">
      <c r="L29" s="424"/>
      <c r="M29" s="36" t="s">
        <v>10</v>
      </c>
      <c r="N29" s="96">
        <f>N18*stuðull_vika_i_mán</f>
        <v>0</v>
      </c>
      <c r="O29" s="420"/>
      <c r="P29" s="63"/>
      <c r="Q29" s="63"/>
      <c r="R29" s="63"/>
      <c r="S29" s="401"/>
    </row>
    <row r="30" spans="3:19" x14ac:dyDescent="0.45">
      <c r="L30" s="424"/>
      <c r="M30" s="38" t="s">
        <v>12</v>
      </c>
      <c r="N30" s="96">
        <f>N19*stuðull_vika_i_mán</f>
        <v>0</v>
      </c>
      <c r="O30" s="420"/>
      <c r="P30" s="63"/>
      <c r="Q30" s="63"/>
      <c r="R30" s="63"/>
      <c r="S30" s="401"/>
    </row>
    <row r="31" spans="3:19" x14ac:dyDescent="0.45">
      <c r="L31" s="424"/>
      <c r="M31" s="38" t="s">
        <v>13</v>
      </c>
      <c r="N31" s="96">
        <f>N20*stuðull_vika_i_mán</f>
        <v>0</v>
      </c>
      <c r="O31" s="100">
        <f>O20*stuðull_vika_i_mán</f>
        <v>0</v>
      </c>
      <c r="P31" s="63"/>
      <c r="Q31" s="63"/>
      <c r="R31" s="63"/>
      <c r="S31" s="401"/>
    </row>
    <row r="32" spans="3:19" x14ac:dyDescent="0.45">
      <c r="L32" s="424"/>
      <c r="M32" s="38" t="s">
        <v>22</v>
      </c>
      <c r="N32" s="96">
        <f>N21*stuðull_vika_i_mán</f>
        <v>0</v>
      </c>
      <c r="O32" s="420"/>
      <c r="P32" s="63"/>
      <c r="Q32" s="63"/>
      <c r="R32" s="63"/>
      <c r="S32" s="401"/>
    </row>
    <row r="33" spans="12:19" x14ac:dyDescent="0.45">
      <c r="L33" s="424"/>
      <c r="M33" s="38" t="s">
        <v>23</v>
      </c>
      <c r="N33" s="96">
        <f>N22*stuðull_vika_i_mán</f>
        <v>0</v>
      </c>
      <c r="O33" s="100">
        <f>O22*stuðull_vika_i_mán</f>
        <v>0</v>
      </c>
      <c r="P33" s="63"/>
      <c r="Q33" s="63"/>
      <c r="R33" s="63"/>
      <c r="S33" s="401"/>
    </row>
    <row r="34" spans="12:19" x14ac:dyDescent="0.45">
      <c r="L34" s="404"/>
      <c r="M34" s="84" t="s">
        <v>14</v>
      </c>
      <c r="N34" s="102">
        <f>SUM(N29:N33)</f>
        <v>0</v>
      </c>
      <c r="O34" s="103">
        <f>SUM(O29:O33)</f>
        <v>0</v>
      </c>
      <c r="P34" s="63"/>
      <c r="Q34" s="63"/>
      <c r="R34" s="63"/>
      <c r="S34" s="401"/>
    </row>
    <row r="35" spans="12:19" x14ac:dyDescent="0.45">
      <c r="L35" s="404"/>
      <c r="M35" s="63"/>
      <c r="N35" s="63"/>
      <c r="O35" s="63"/>
      <c r="P35" s="63"/>
      <c r="Q35" s="63"/>
      <c r="R35" s="63"/>
      <c r="S35" s="401"/>
    </row>
    <row r="36" spans="12:19" x14ac:dyDescent="0.45">
      <c r="L36" s="404"/>
      <c r="M36" s="409" t="s">
        <v>232</v>
      </c>
      <c r="N36" s="421">
        <f>SUM(N34:O34)</f>
        <v>0</v>
      </c>
      <c r="O36" s="425" t="e">
        <f>N36/N25</f>
        <v>#DIV/0!</v>
      </c>
      <c r="P36" s="63"/>
      <c r="Q36" s="63"/>
      <c r="R36" s="63"/>
      <c r="S36" s="401"/>
    </row>
    <row r="37" spans="12:19" x14ac:dyDescent="0.45">
      <c r="L37" s="404"/>
      <c r="M37" s="63"/>
      <c r="N37" s="63"/>
      <c r="O37" s="63"/>
      <c r="P37" s="63"/>
      <c r="Q37" s="63"/>
      <c r="R37" s="63"/>
      <c r="S37" s="401"/>
    </row>
    <row r="38" spans="12:19" x14ac:dyDescent="0.45">
      <c r="L38" s="404"/>
      <c r="M38" s="344" t="s">
        <v>234</v>
      </c>
      <c r="N38" s="435">
        <f>'1_STARFSMENN'!$BC$6</f>
        <v>0</v>
      </c>
      <c r="O38" s="63" t="s">
        <v>233</v>
      </c>
      <c r="P38" s="63"/>
      <c r="Q38" s="63"/>
      <c r="R38" s="63"/>
      <c r="S38" s="401"/>
    </row>
    <row r="39" spans="12:19" x14ac:dyDescent="0.45">
      <c r="L39" s="404"/>
      <c r="M39" s="63" t="s">
        <v>235</v>
      </c>
      <c r="N39" s="426" t="e">
        <f>AVERAGE('1_STARFSMENN'!AU7:AU506)</f>
        <v>#DIV/0!</v>
      </c>
      <c r="O39" s="63"/>
      <c r="R39" s="63"/>
      <c r="S39" s="401"/>
    </row>
    <row r="40" spans="12:19" x14ac:dyDescent="0.45">
      <c r="L40" s="404"/>
      <c r="M40" s="63"/>
      <c r="N40" s="63"/>
      <c r="O40" s="63"/>
      <c r="P40">
        <f>156/(1+'1_STARFSMENN'!$BL$6)</f>
        <v>156</v>
      </c>
      <c r="Q40" t="s">
        <v>327</v>
      </c>
      <c r="R40" s="63"/>
      <c r="S40" s="401"/>
    </row>
    <row r="41" spans="12:19" x14ac:dyDescent="0.45">
      <c r="L41" s="404"/>
      <c r="M41" s="63" t="s">
        <v>236</v>
      </c>
      <c r="N41" s="427" t="e" cm="1">
        <f t="array" ref="N41">SUM(N29:O29/$N$38*$N$39)</f>
        <v>#DIV/0!</v>
      </c>
      <c r="O41" s="428"/>
      <c r="P41" s="170" t="e">
        <f>N41/$N$47</f>
        <v>#DIV/0!</v>
      </c>
      <c r="Q41" s="106" t="e">
        <f>P41*$P$40</f>
        <v>#DIV/0!</v>
      </c>
      <c r="R41" s="63"/>
      <c r="S41" s="401"/>
    </row>
    <row r="42" spans="12:19" x14ac:dyDescent="0.45">
      <c r="L42" s="404"/>
      <c r="M42" s="63" t="s">
        <v>237</v>
      </c>
      <c r="N42" s="427" t="e" cm="1">
        <f t="array" ref="N42">SUM(N30:O30/$N$38*$N$39)</f>
        <v>#DIV/0!</v>
      </c>
      <c r="O42" s="428"/>
      <c r="P42" s="170" t="e">
        <f>N42/$N$47</f>
        <v>#DIV/0!</v>
      </c>
      <c r="Q42" s="106" t="e">
        <f>P42*$P$40</f>
        <v>#DIV/0!</v>
      </c>
      <c r="R42" s="63"/>
      <c r="S42" s="401"/>
    </row>
    <row r="43" spans="12:19" x14ac:dyDescent="0.45">
      <c r="L43" s="404"/>
      <c r="M43" s="63" t="s">
        <v>238</v>
      </c>
      <c r="N43" s="427" t="e" cm="1">
        <f t="array" ref="N43">SUM(N31:O31/$N$38*$N$39)</f>
        <v>#DIV/0!</v>
      </c>
      <c r="O43" s="428"/>
      <c r="P43" s="170" t="e">
        <f>N43/$N$47</f>
        <v>#DIV/0!</v>
      </c>
      <c r="Q43" s="106" t="e">
        <f>P43*$P$40</f>
        <v>#DIV/0!</v>
      </c>
      <c r="R43" s="63"/>
      <c r="S43" s="401"/>
    </row>
    <row r="44" spans="12:19" x14ac:dyDescent="0.45">
      <c r="L44" s="404"/>
      <c r="M44" s="63" t="s">
        <v>239</v>
      </c>
      <c r="N44" s="427" t="e" cm="1">
        <f t="array" ref="N44">SUM(N32:O32/$N$38*$N$39)</f>
        <v>#DIV/0!</v>
      </c>
      <c r="O44" s="428"/>
      <c r="P44" s="170" t="e">
        <f>N44/$N$47</f>
        <v>#DIV/0!</v>
      </c>
      <c r="Q44" s="106" t="e">
        <f>P44*$P$40</f>
        <v>#DIV/0!</v>
      </c>
      <c r="R44" s="63"/>
      <c r="S44" s="401"/>
    </row>
    <row r="45" spans="12:19" x14ac:dyDescent="0.45">
      <c r="L45" s="404"/>
      <c r="M45" s="63" t="s">
        <v>240</v>
      </c>
      <c r="N45" s="427" t="e" cm="1">
        <f t="array" ref="N45">SUM(N33:O33/$N$38*$N$39)</f>
        <v>#DIV/0!</v>
      </c>
      <c r="O45" s="428"/>
      <c r="P45" s="170" t="e">
        <f>N45/$N$47</f>
        <v>#DIV/0!</v>
      </c>
      <c r="Q45" s="106" t="e">
        <f>P45*$P$40</f>
        <v>#DIV/0!</v>
      </c>
      <c r="R45" s="63"/>
      <c r="S45" s="401"/>
    </row>
    <row r="46" spans="12:19" x14ac:dyDescent="0.45">
      <c r="L46" s="404"/>
      <c r="M46" s="63"/>
      <c r="N46" s="427"/>
      <c r="O46" s="427"/>
      <c r="R46" s="63"/>
      <c r="S46" s="401"/>
    </row>
    <row r="47" spans="12:19" x14ac:dyDescent="0.45">
      <c r="L47" s="404"/>
      <c r="M47" s="63"/>
      <c r="N47" s="427" t="e">
        <f>SUM(N41:N45)</f>
        <v>#DIV/0!</v>
      </c>
      <c r="O47" s="427"/>
      <c r="Q47" s="106" t="e">
        <f>SUM(Q41:Q45)</f>
        <v>#DIV/0!</v>
      </c>
      <c r="R47" s="63"/>
      <c r="S47" s="401"/>
    </row>
    <row r="48" spans="12:19" x14ac:dyDescent="0.45">
      <c r="L48" s="404"/>
      <c r="M48" s="63"/>
      <c r="N48" s="63"/>
      <c r="O48" s="63"/>
      <c r="P48" s="63"/>
      <c r="Q48" s="63"/>
      <c r="R48" s="63"/>
      <c r="S48" s="401"/>
    </row>
    <row r="49" spans="9:19" x14ac:dyDescent="0.45">
      <c r="L49" s="404"/>
      <c r="M49" s="63"/>
      <c r="N49" s="63"/>
      <c r="O49" s="429"/>
      <c r="P49" s="63"/>
      <c r="Q49" s="63"/>
      <c r="R49" s="63"/>
      <c r="S49" s="401"/>
    </row>
    <row r="50" spans="9:19" x14ac:dyDescent="0.45">
      <c r="I50" t="s">
        <v>326</v>
      </c>
      <c r="L50" s="404"/>
      <c r="M50" s="63"/>
      <c r="N50" s="63"/>
      <c r="O50" s="63"/>
      <c r="P50" s="63"/>
      <c r="Q50" s="428"/>
      <c r="R50" s="63"/>
      <c r="S50" s="401"/>
    </row>
    <row r="51" spans="9:19" x14ac:dyDescent="0.45">
      <c r="L51" s="404"/>
      <c r="M51" s="63" t="s">
        <v>248</v>
      </c>
      <c r="N51" s="63">
        <v>42</v>
      </c>
      <c r="O51" s="63"/>
      <c r="P51" s="63"/>
      <c r="Q51" s="63"/>
      <c r="R51" s="63"/>
      <c r="S51" s="401"/>
    </row>
    <row r="52" spans="9:19" x14ac:dyDescent="0.45">
      <c r="L52" s="404"/>
      <c r="M52" s="63" t="s">
        <v>249</v>
      </c>
      <c r="N52" s="427" t="e">
        <f>SUM(N57:N59)</f>
        <v>#DIV/0!</v>
      </c>
      <c r="O52" s="63"/>
      <c r="P52" s="63"/>
      <c r="Q52" s="63"/>
      <c r="R52" s="63"/>
      <c r="S52" s="401"/>
    </row>
    <row r="53" spans="9:19" x14ac:dyDescent="0.45">
      <c r="L53" s="404"/>
      <c r="M53" s="63" t="s">
        <v>250</v>
      </c>
      <c r="N53" s="63" t="e">
        <f>IF(N52&lt;N51,"NEI","JÁ")</f>
        <v>#DIV/0!</v>
      </c>
      <c r="O53" s="63"/>
      <c r="P53" s="63"/>
      <c r="Q53" s="63"/>
      <c r="R53" s="63"/>
      <c r="S53" s="401"/>
    </row>
    <row r="54" spans="9:19" x14ac:dyDescent="0.45">
      <c r="L54" s="404"/>
      <c r="M54" s="63"/>
      <c r="N54" s="63"/>
      <c r="O54" s="63"/>
      <c r="P54" s="63"/>
      <c r="Q54" s="63"/>
      <c r="R54" s="63"/>
      <c r="S54" s="401"/>
    </row>
    <row r="55" spans="9:19" x14ac:dyDescent="0.45">
      <c r="L55" s="404"/>
      <c r="M55" s="63" t="s">
        <v>241</v>
      </c>
      <c r="N55" s="63" t="s">
        <v>247</v>
      </c>
      <c r="O55" s="63" t="s">
        <v>246</v>
      </c>
      <c r="P55" s="63"/>
      <c r="Q55" s="63"/>
      <c r="R55" s="63"/>
      <c r="S55" s="401"/>
    </row>
    <row r="56" spans="9:19" x14ac:dyDescent="0.45">
      <c r="L56" s="404"/>
      <c r="M56" s="63" t="s">
        <v>242</v>
      </c>
      <c r="N56" s="427" t="e">
        <f>IF(N47&lt;$P$40,N41,Q41)</f>
        <v>#DIV/0!</v>
      </c>
      <c r="O56" s="63">
        <v>15</v>
      </c>
      <c r="P56" s="63" t="e">
        <f>IF(N56&lt;O56,0,1)</f>
        <v>#DIV/0!</v>
      </c>
      <c r="Q56" s="63"/>
      <c r="R56" s="63"/>
      <c r="S56" s="401"/>
    </row>
    <row r="57" spans="9:19" x14ac:dyDescent="0.45">
      <c r="L57" s="404"/>
      <c r="M57" s="63" t="s">
        <v>243</v>
      </c>
      <c r="N57" s="427" t="e">
        <f>IF(N47&lt;$P$40,N42,Q42)</f>
        <v>#DIV/0!</v>
      </c>
      <c r="O57" s="63">
        <v>15</v>
      </c>
      <c r="P57" s="63" t="e">
        <f>IF(N57&lt;O57,0,1)</f>
        <v>#DIV/0!</v>
      </c>
      <c r="Q57" s="63"/>
      <c r="R57" s="63"/>
      <c r="S57" s="401"/>
    </row>
    <row r="58" spans="9:19" x14ac:dyDescent="0.45">
      <c r="L58" s="404"/>
      <c r="M58" s="63" t="s">
        <v>244</v>
      </c>
      <c r="N58" s="427" t="e">
        <f>IF(N47&lt;$P$40,N43+N45,Q43+Q45)</f>
        <v>#DIV/0!</v>
      </c>
      <c r="O58" s="63">
        <v>15</v>
      </c>
      <c r="P58" s="63" t="e">
        <f>IF(N58&lt;O58,0,1)</f>
        <v>#DIV/0!</v>
      </c>
      <c r="Q58" s="63"/>
      <c r="R58" s="63"/>
      <c r="S58" s="401"/>
    </row>
    <row r="59" spans="9:19" x14ac:dyDescent="0.45">
      <c r="L59" s="404"/>
      <c r="M59" s="63" t="s">
        <v>245</v>
      </c>
      <c r="N59" s="427" t="e">
        <f>IF(N47&lt;$P$40,N44,Q44)</f>
        <v>#DIV/0!</v>
      </c>
      <c r="O59" s="63">
        <v>15</v>
      </c>
      <c r="P59" s="63" t="e">
        <f>IF(N59&lt;O59,0,1)</f>
        <v>#DIV/0!</v>
      </c>
      <c r="Q59" s="63"/>
      <c r="R59" s="63"/>
      <c r="S59" s="401"/>
    </row>
    <row r="60" spans="9:19" x14ac:dyDescent="0.45">
      <c r="L60" s="404"/>
      <c r="M60" s="63"/>
      <c r="N60" s="63"/>
      <c r="O60" s="63"/>
      <c r="P60" s="63"/>
      <c r="Q60" s="63"/>
      <c r="R60" s="63"/>
      <c r="S60" s="401"/>
    </row>
    <row r="61" spans="9:19" x14ac:dyDescent="0.45">
      <c r="L61" s="404"/>
      <c r="M61" s="63"/>
      <c r="N61" s="427" t="e">
        <f>SUM(N56:N59)</f>
        <v>#DIV/0!</v>
      </c>
      <c r="O61" s="63"/>
      <c r="P61" s="430" t="e">
        <f>SUM(P56:P59)</f>
        <v>#DIV/0!</v>
      </c>
      <c r="Q61" s="431" t="s">
        <v>227</v>
      </c>
      <c r="R61" s="431"/>
      <c r="S61" s="401"/>
    </row>
    <row r="62" spans="9:19" x14ac:dyDescent="0.45">
      <c r="L62" s="404"/>
      <c r="M62" s="63"/>
      <c r="N62" s="63"/>
      <c r="O62" s="63"/>
      <c r="P62" s="63"/>
      <c r="Q62" s="63"/>
      <c r="R62" s="63"/>
      <c r="S62" s="401"/>
    </row>
    <row r="63" spans="9:19" x14ac:dyDescent="0.45">
      <c r="L63" s="404"/>
      <c r="M63" s="63" t="s">
        <v>251</v>
      </c>
      <c r="N63" s="451">
        <f>KOSTNAÐARMAT!$L$1</f>
        <v>8</v>
      </c>
      <c r="O63" s="63" t="s">
        <v>290</v>
      </c>
      <c r="P63" s="63"/>
      <c r="Q63" s="63"/>
      <c r="R63" s="63"/>
      <c r="S63" s="401"/>
    </row>
    <row r="64" spans="9:19" x14ac:dyDescent="0.45">
      <c r="L64" s="404"/>
      <c r="M64" s="63"/>
      <c r="N64" s="63"/>
      <c r="O64" s="63"/>
      <c r="P64" s="63"/>
      <c r="Q64" s="63"/>
      <c r="R64" s="63"/>
      <c r="S64" s="401"/>
    </row>
    <row r="65" spans="12:19" x14ac:dyDescent="0.45">
      <c r="L65" s="404"/>
      <c r="M65" s="63" t="s">
        <v>252</v>
      </c>
      <c r="N65" s="63" t="e">
        <f>N61/N63</f>
        <v>#DIV/0!</v>
      </c>
      <c r="O65" s="63"/>
      <c r="P65" s="63"/>
      <c r="Q65" s="63"/>
      <c r="R65" s="63"/>
      <c r="S65" s="401"/>
    </row>
    <row r="66" spans="12:19" x14ac:dyDescent="0.45">
      <c r="L66" s="404"/>
      <c r="M66" s="63"/>
      <c r="N66" s="63"/>
      <c r="O66" s="63"/>
      <c r="P66" s="63"/>
      <c r="Q66" s="63"/>
      <c r="R66" s="63"/>
      <c r="S66" s="401"/>
    </row>
    <row r="67" spans="12:19" x14ac:dyDescent="0.45">
      <c r="L67" s="404"/>
      <c r="M67" s="63"/>
      <c r="N67" s="63"/>
      <c r="O67" s="63"/>
      <c r="P67" s="431" t="e">
        <f>IF(N65&gt;19,19,ROUNDDOWN(N65,0))</f>
        <v>#DIV/0!</v>
      </c>
      <c r="Q67" s="431" t="s">
        <v>253</v>
      </c>
      <c r="R67" s="431"/>
      <c r="S67" s="401"/>
    </row>
    <row r="68" spans="12:19" x14ac:dyDescent="0.45">
      <c r="L68" s="404"/>
      <c r="M68" s="63"/>
      <c r="N68" s="63"/>
      <c r="O68" s="63"/>
      <c r="P68" s="63"/>
      <c r="Q68" s="63"/>
      <c r="R68" s="63"/>
      <c r="S68" s="401"/>
    </row>
    <row r="69" spans="12:19" x14ac:dyDescent="0.45">
      <c r="L69" s="404"/>
      <c r="M69" s="63"/>
      <c r="N69" s="63"/>
      <c r="O69" s="63"/>
      <c r="P69" s="63"/>
      <c r="Q69" s="63"/>
      <c r="R69" s="63"/>
      <c r="S69" s="401"/>
    </row>
    <row r="70" spans="12:19" x14ac:dyDescent="0.45">
      <c r="L70" s="404"/>
      <c r="M70" s="63" t="s">
        <v>254</v>
      </c>
      <c r="N70" s="432">
        <f>IFERROR(INDEX(O9:R14,MATCH(P67,N9:N14,0),MATCH(P61,O8:R8,0)),0)</f>
        <v>0</v>
      </c>
      <c r="O70" s="63"/>
      <c r="P70" s="63"/>
      <c r="Q70" s="63"/>
      <c r="R70" s="63"/>
      <c r="S70" s="401"/>
    </row>
    <row r="71" spans="12:19" x14ac:dyDescent="0.45">
      <c r="L71" s="404"/>
      <c r="M71" s="63"/>
      <c r="N71" s="63"/>
      <c r="O71" s="63"/>
      <c r="P71" s="63"/>
      <c r="Q71" s="63"/>
      <c r="R71" s="63"/>
      <c r="S71" s="401"/>
    </row>
    <row r="72" spans="12:19" ht="14.65" thickBot="1" x14ac:dyDescent="0.5">
      <c r="L72" s="405"/>
      <c r="M72" s="406"/>
      <c r="N72" s="406"/>
      <c r="O72" s="406"/>
      <c r="P72" s="406"/>
      <c r="Q72" s="406"/>
      <c r="R72" s="406"/>
      <c r="S72" s="407"/>
    </row>
  </sheetData>
  <conditionalFormatting sqref="O7:R8">
    <cfRule type="notContainsBlanks" dxfId="5" priority="14">
      <formula>LEN(TRIM(O7))&gt;0</formula>
    </cfRule>
  </conditionalFormatting>
  <conditionalFormatting sqref="R9:R14">
    <cfRule type="expression" dxfId="4" priority="12">
      <formula>$H$94=""</formula>
    </cfRule>
  </conditionalFormatting>
  <conditionalFormatting sqref="Q9:Q14">
    <cfRule type="expression" dxfId="3" priority="11">
      <formula>$G$94=""</formula>
    </cfRule>
  </conditionalFormatting>
  <conditionalFormatting sqref="P9:P13">
    <cfRule type="expression" dxfId="2" priority="10">
      <formula>$F$94=""</formula>
    </cfRule>
  </conditionalFormatting>
  <conditionalFormatting sqref="P9:R13 Q14:R14">
    <cfRule type="colorScale" priority="9">
      <colorScale>
        <cfvo type="min"/>
        <cfvo type="percentile" val="50"/>
        <cfvo type="max"/>
        <color rgb="FF63BE7B"/>
        <color rgb="FFFFEB84"/>
        <color rgb="FFF8696B"/>
      </colorScale>
    </cfRule>
  </conditionalFormatting>
  <conditionalFormatting sqref="G15:G17 G19:G22">
    <cfRule type="expression" dxfId="1" priority="2">
      <formula>$E$26="NEI"</formula>
    </cfRule>
  </conditionalFormatting>
  <conditionalFormatting sqref="G14">
    <cfRule type="expression" dxfId="0" priority="1">
      <formula>$E$26="NEI"</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C8C4-4EF3-45E8-8A0D-63939B4926F3}">
  <dimension ref="J6:Q12"/>
  <sheetViews>
    <sheetView showGridLines="0" workbookViewId="0">
      <selection activeCell="Q4" sqref="Q4"/>
    </sheetView>
  </sheetViews>
  <sheetFormatPr defaultRowHeight="14.25" x14ac:dyDescent="0.45"/>
  <cols>
    <col min="10" max="10" width="9.1328125" style="52"/>
    <col min="13" max="13" width="16.1328125" bestFit="1" customWidth="1"/>
    <col min="14" max="14" width="19.265625" bestFit="1" customWidth="1"/>
    <col min="15" max="16" width="13.265625" bestFit="1" customWidth="1"/>
    <col min="17" max="17" width="19.265625" bestFit="1" customWidth="1"/>
  </cols>
  <sheetData>
    <row r="6" spans="13:17" ht="49.5" x14ac:dyDescent="1.25">
      <c r="N6" s="452"/>
      <c r="Q6" s="452"/>
    </row>
    <row r="7" spans="13:17" ht="49.5" x14ac:dyDescent="1.25">
      <c r="N7" s="453" t="s">
        <v>293</v>
      </c>
      <c r="O7" s="452"/>
      <c r="P7" s="452"/>
    </row>
    <row r="9" spans="13:17" ht="49.5" x14ac:dyDescent="1.25">
      <c r="M9" s="453" t="s">
        <v>291</v>
      </c>
      <c r="O9" s="453" t="s">
        <v>292</v>
      </c>
    </row>
    <row r="12" spans="13:17" ht="49.5" x14ac:dyDescent="1.25">
      <c r="N12" s="453" t="s">
        <v>293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77A9-02BA-4553-A1D2-B988E1E14617}">
  <dimension ref="A1:Y1003"/>
  <sheetViews>
    <sheetView topLeftCell="A957" zoomScaleNormal="100" workbookViewId="0">
      <selection activeCell="F954" sqref="F954"/>
    </sheetView>
  </sheetViews>
  <sheetFormatPr defaultRowHeight="14.25" x14ac:dyDescent="0.45"/>
  <cols>
    <col min="19" max="19" width="31.59765625" customWidth="1"/>
    <col min="22" max="22" width="10.265625" bestFit="1" customWidth="1"/>
    <col min="23" max="23" width="10.265625" customWidth="1"/>
    <col min="24" max="24" width="12.59765625" bestFit="1" customWidth="1"/>
    <col min="25" max="25" width="12.59765625" customWidth="1"/>
    <col min="26" max="26" width="16.265625" bestFit="1" customWidth="1"/>
    <col min="27" max="28" width="12.59765625" customWidth="1"/>
  </cols>
  <sheetData>
    <row r="1" spans="1:11" x14ac:dyDescent="0.45">
      <c r="H1" t="s">
        <v>37</v>
      </c>
    </row>
    <row r="2" spans="1:11" x14ac:dyDescent="0.45">
      <c r="B2" s="107">
        <v>173.33</v>
      </c>
      <c r="E2" s="107">
        <f>156</f>
        <v>156</v>
      </c>
    </row>
    <row r="3" spans="1:11" x14ac:dyDescent="0.45">
      <c r="A3" s="108">
        <v>0</v>
      </c>
      <c r="B3" s="109">
        <f t="shared" ref="B3:B66" si="0">A3*$B$2</f>
        <v>0</v>
      </c>
      <c r="E3" s="110">
        <f t="shared" ref="E3:E66" si="1">F3*$E$2</f>
        <v>0</v>
      </c>
      <c r="F3" s="111">
        <v>0</v>
      </c>
      <c r="G3" s="106"/>
      <c r="J3" s="111">
        <v>0</v>
      </c>
      <c r="K3" s="110">
        <f t="shared" ref="K3:K66" si="2">J3*$E$2</f>
        <v>0</v>
      </c>
    </row>
    <row r="4" spans="1:11" x14ac:dyDescent="0.45">
      <c r="A4" s="108">
        <v>9.999999999990019E-4</v>
      </c>
      <c r="B4" s="109">
        <f t="shared" si="0"/>
        <v>0.17332999999982701</v>
      </c>
      <c r="E4" s="110">
        <f t="shared" si="1"/>
        <v>0.15599999999984429</v>
      </c>
      <c r="F4" s="111">
        <v>9.999999999990019E-4</v>
      </c>
      <c r="G4" s="106"/>
      <c r="J4" s="111">
        <v>9.999999999990019E-4</v>
      </c>
      <c r="K4" s="110">
        <f t="shared" si="2"/>
        <v>0.15599999999984429</v>
      </c>
    </row>
    <row r="5" spans="1:11" x14ac:dyDescent="0.45">
      <c r="A5" s="108">
        <v>1.999999999999E-3</v>
      </c>
      <c r="B5" s="109">
        <f t="shared" si="0"/>
        <v>0.34665999999982672</v>
      </c>
      <c r="E5" s="110">
        <f t="shared" si="1"/>
        <v>0.31199999999984401</v>
      </c>
      <c r="F5" s="111">
        <v>1.999999999999E-3</v>
      </c>
      <c r="G5" s="106"/>
      <c r="J5" s="111">
        <v>1.999999999999E-3</v>
      </c>
      <c r="K5" s="110">
        <f t="shared" si="2"/>
        <v>0.31199999999984401</v>
      </c>
    </row>
    <row r="6" spans="1:11" x14ac:dyDescent="0.45">
      <c r="A6" s="108">
        <v>2.999999999999E-3</v>
      </c>
      <c r="B6" s="109">
        <f t="shared" si="0"/>
        <v>0.51998999999982676</v>
      </c>
      <c r="E6" s="110">
        <f t="shared" si="1"/>
        <v>0.46799999999984399</v>
      </c>
      <c r="F6" s="111">
        <v>2.999999999999E-3</v>
      </c>
      <c r="G6" s="106"/>
      <c r="J6" s="111">
        <v>2.999999999999E-3</v>
      </c>
      <c r="K6" s="110">
        <f t="shared" si="2"/>
        <v>0.46799999999984399</v>
      </c>
    </row>
    <row r="7" spans="1:11" x14ac:dyDescent="0.45">
      <c r="A7" s="108">
        <v>3.999999999999E-3</v>
      </c>
      <c r="B7" s="109">
        <f t="shared" si="0"/>
        <v>0.69331999999982674</v>
      </c>
      <c r="E7" s="110">
        <f t="shared" si="1"/>
        <v>0.62399999999984401</v>
      </c>
      <c r="F7" s="111">
        <v>3.999999999999E-3</v>
      </c>
      <c r="G7" s="106"/>
      <c r="J7" s="111">
        <v>3.999999999999E-3</v>
      </c>
      <c r="K7" s="110">
        <f t="shared" si="2"/>
        <v>0.62399999999984401</v>
      </c>
    </row>
    <row r="8" spans="1:11" x14ac:dyDescent="0.45">
      <c r="A8" s="108">
        <v>4.9999999999990096E-3</v>
      </c>
      <c r="B8" s="109">
        <f t="shared" si="0"/>
        <v>0.86664999999982839</v>
      </c>
      <c r="E8" s="110">
        <f t="shared" si="1"/>
        <v>0.77999999999984548</v>
      </c>
      <c r="F8" s="111">
        <v>4.9999999999990096E-3</v>
      </c>
      <c r="G8" s="106"/>
      <c r="J8" s="111">
        <v>4.9999999999990096E-3</v>
      </c>
      <c r="K8" s="110">
        <f t="shared" si="2"/>
        <v>0.77999999999984548</v>
      </c>
    </row>
    <row r="9" spans="1:11" x14ac:dyDescent="0.45">
      <c r="A9" s="108">
        <v>5.9999999999990096E-3</v>
      </c>
      <c r="B9" s="109">
        <f t="shared" si="0"/>
        <v>1.0399799999998285</v>
      </c>
      <c r="E9" s="110">
        <f t="shared" si="1"/>
        <v>0.93599999999984551</v>
      </c>
      <c r="F9" s="111">
        <v>5.9999999999990096E-3</v>
      </c>
      <c r="G9" s="106"/>
      <c r="J9" s="111">
        <v>5.9999999999990096E-3</v>
      </c>
      <c r="K9" s="110">
        <f t="shared" si="2"/>
        <v>0.93599999999984551</v>
      </c>
    </row>
    <row r="10" spans="1:11" x14ac:dyDescent="0.45">
      <c r="A10" s="108">
        <v>6.9999999999990096E-3</v>
      </c>
      <c r="B10" s="109">
        <f t="shared" si="0"/>
        <v>1.2133099999998285</v>
      </c>
      <c r="E10" s="110">
        <f t="shared" si="1"/>
        <v>1.0919999999998455</v>
      </c>
      <c r="F10" s="111">
        <v>6.9999999999990096E-3</v>
      </c>
      <c r="G10" s="106"/>
      <c r="J10" s="111">
        <v>6.9999999999990096E-3</v>
      </c>
      <c r="K10" s="110">
        <f t="shared" si="2"/>
        <v>1.0919999999998455</v>
      </c>
    </row>
    <row r="11" spans="1:11" x14ac:dyDescent="0.45">
      <c r="A11" s="108">
        <v>7.9999999999990096E-3</v>
      </c>
      <c r="B11" s="109">
        <f t="shared" si="0"/>
        <v>1.3866399999998285</v>
      </c>
      <c r="E11" s="110">
        <f t="shared" si="1"/>
        <v>1.2479999999998455</v>
      </c>
      <c r="F11" s="111">
        <v>7.9999999999990096E-3</v>
      </c>
      <c r="G11" s="106"/>
      <c r="J11" s="111">
        <v>7.9999999999990096E-3</v>
      </c>
      <c r="K11" s="110">
        <f t="shared" si="2"/>
        <v>1.2479999999998455</v>
      </c>
    </row>
    <row r="12" spans="1:11" x14ac:dyDescent="0.45">
      <c r="A12" s="108">
        <v>8.9999999999990105E-3</v>
      </c>
      <c r="B12" s="109">
        <f t="shared" si="0"/>
        <v>1.5599699999998287</v>
      </c>
      <c r="E12" s="110">
        <f t="shared" si="1"/>
        <v>1.4039999999998456</v>
      </c>
      <c r="F12" s="111">
        <v>8.9999999999990105E-3</v>
      </c>
      <c r="G12" s="106"/>
      <c r="J12" s="111">
        <v>8.9999999999990105E-3</v>
      </c>
      <c r="K12" s="110">
        <f t="shared" si="2"/>
        <v>1.4039999999998456</v>
      </c>
    </row>
    <row r="13" spans="1:11" x14ac:dyDescent="0.45">
      <c r="A13" s="108">
        <v>9.9999999999990097E-3</v>
      </c>
      <c r="B13" s="109">
        <f t="shared" si="0"/>
        <v>1.7332999999998284</v>
      </c>
      <c r="E13" s="110">
        <f t="shared" si="1"/>
        <v>1.5599999999998455</v>
      </c>
      <c r="F13" s="111">
        <v>9.9999999999990097E-3</v>
      </c>
      <c r="G13" s="106"/>
      <c r="J13" s="111">
        <v>9.9999999999990097E-3</v>
      </c>
      <c r="K13" s="110">
        <f t="shared" si="2"/>
        <v>1.5599999999998455</v>
      </c>
    </row>
    <row r="14" spans="1:11" x14ac:dyDescent="0.45">
      <c r="A14" s="108">
        <v>1.0999999999999E-2</v>
      </c>
      <c r="B14" s="109">
        <f t="shared" si="0"/>
        <v>1.9066299999998269</v>
      </c>
      <c r="E14" s="110">
        <f t="shared" si="1"/>
        <v>1.7159999999998441</v>
      </c>
      <c r="F14" s="111">
        <v>1.0999999999999E-2</v>
      </c>
      <c r="G14" s="106"/>
      <c r="J14" s="111">
        <v>1.0999999999999E-2</v>
      </c>
      <c r="K14" s="110">
        <f t="shared" si="2"/>
        <v>1.7159999999998441</v>
      </c>
    </row>
    <row r="15" spans="1:11" x14ac:dyDescent="0.45">
      <c r="A15" s="108">
        <v>1.1999999999998999E-2</v>
      </c>
      <c r="B15" s="109">
        <f t="shared" si="0"/>
        <v>2.0799599999998266</v>
      </c>
      <c r="E15" s="110">
        <f t="shared" si="1"/>
        <v>1.8719999999998438</v>
      </c>
      <c r="F15" s="111">
        <v>1.1999999999998999E-2</v>
      </c>
      <c r="G15" s="106"/>
      <c r="J15" s="111">
        <v>1.1999999999998999E-2</v>
      </c>
      <c r="K15" s="110">
        <f t="shared" si="2"/>
        <v>1.8719999999998438</v>
      </c>
    </row>
    <row r="16" spans="1:11" x14ac:dyDescent="0.45">
      <c r="A16" s="108">
        <v>1.2999999999999E-2</v>
      </c>
      <c r="B16" s="109">
        <f t="shared" si="0"/>
        <v>2.253289999999827</v>
      </c>
      <c r="E16" s="110">
        <f t="shared" si="1"/>
        <v>2.0279999999998441</v>
      </c>
      <c r="F16" s="111">
        <v>1.2999999999999E-2</v>
      </c>
      <c r="G16" s="106"/>
      <c r="J16" s="111">
        <v>1.2999999999999E-2</v>
      </c>
      <c r="K16" s="110">
        <f t="shared" si="2"/>
        <v>2.0279999999998441</v>
      </c>
    </row>
    <row r="17" spans="1:11" x14ac:dyDescent="0.45">
      <c r="A17" s="108">
        <v>1.3999999999998999E-2</v>
      </c>
      <c r="B17" s="109">
        <f t="shared" si="0"/>
        <v>2.4266199999998266</v>
      </c>
      <c r="E17" s="110">
        <f t="shared" si="1"/>
        <v>2.1839999999998438</v>
      </c>
      <c r="F17" s="111">
        <v>1.3999999999998999E-2</v>
      </c>
      <c r="G17" s="106"/>
      <c r="J17" s="111">
        <v>1.3999999999998999E-2</v>
      </c>
      <c r="K17" s="110">
        <f t="shared" si="2"/>
        <v>2.1839999999998438</v>
      </c>
    </row>
    <row r="18" spans="1:11" x14ac:dyDescent="0.45">
      <c r="A18" s="108">
        <v>1.4999999999999E-2</v>
      </c>
      <c r="B18" s="109">
        <f t="shared" si="0"/>
        <v>2.599949999999827</v>
      </c>
      <c r="E18" s="110">
        <f t="shared" si="1"/>
        <v>2.339999999999844</v>
      </c>
      <c r="F18" s="111">
        <v>1.4999999999999E-2</v>
      </c>
      <c r="G18" s="106"/>
      <c r="J18" s="111">
        <v>1.4999999999999E-2</v>
      </c>
      <c r="K18" s="110">
        <f t="shared" si="2"/>
        <v>2.339999999999844</v>
      </c>
    </row>
    <row r="19" spans="1:11" x14ac:dyDescent="0.45">
      <c r="A19" s="108">
        <v>1.5999999999999001E-2</v>
      </c>
      <c r="B19" s="109">
        <f t="shared" si="0"/>
        <v>2.773279999999827</v>
      </c>
      <c r="E19" s="110">
        <f t="shared" si="1"/>
        <v>2.4959999999998441</v>
      </c>
      <c r="F19" s="111">
        <v>1.5999999999999001E-2</v>
      </c>
      <c r="J19" s="111">
        <v>1.5999999999999001E-2</v>
      </c>
      <c r="K19" s="110">
        <f t="shared" si="2"/>
        <v>2.4959999999998441</v>
      </c>
    </row>
    <row r="20" spans="1:11" x14ac:dyDescent="0.45">
      <c r="A20" s="108">
        <v>1.6999999999998999E-2</v>
      </c>
      <c r="B20" s="109">
        <f t="shared" si="0"/>
        <v>2.9466099999998265</v>
      </c>
      <c r="E20" s="110">
        <f t="shared" si="1"/>
        <v>2.6519999999998438</v>
      </c>
      <c r="F20" s="111">
        <v>1.6999999999998999E-2</v>
      </c>
      <c r="J20" s="111">
        <v>1.6999999999998999E-2</v>
      </c>
      <c r="K20" s="110">
        <f t="shared" si="2"/>
        <v>2.6519999999998438</v>
      </c>
    </row>
    <row r="21" spans="1:11" x14ac:dyDescent="0.45">
      <c r="A21" s="108">
        <v>1.7999999999998999E-2</v>
      </c>
      <c r="B21" s="109">
        <f t="shared" si="0"/>
        <v>3.119939999999827</v>
      </c>
      <c r="E21" s="110">
        <f t="shared" si="1"/>
        <v>2.807999999999844</v>
      </c>
      <c r="F21" s="111">
        <v>1.7999999999998999E-2</v>
      </c>
      <c r="J21" s="111">
        <v>1.7999999999998999E-2</v>
      </c>
      <c r="K21" s="110">
        <f t="shared" si="2"/>
        <v>2.807999999999844</v>
      </c>
    </row>
    <row r="22" spans="1:11" x14ac:dyDescent="0.45">
      <c r="A22" s="108">
        <v>1.8999999999999E-2</v>
      </c>
      <c r="B22" s="109">
        <f t="shared" si="0"/>
        <v>3.2932699999998269</v>
      </c>
      <c r="E22" s="110">
        <f t="shared" si="1"/>
        <v>2.9639999999998441</v>
      </c>
      <c r="F22" s="111">
        <v>1.8999999999999E-2</v>
      </c>
      <c r="J22" s="111">
        <v>1.8999999999999E-2</v>
      </c>
      <c r="K22" s="110">
        <f t="shared" si="2"/>
        <v>2.9639999999998441</v>
      </c>
    </row>
    <row r="23" spans="1:11" x14ac:dyDescent="0.45">
      <c r="A23" s="108">
        <v>1.9999999999999001E-2</v>
      </c>
      <c r="B23" s="109">
        <f t="shared" si="0"/>
        <v>3.4665999999998269</v>
      </c>
      <c r="E23" s="110">
        <f t="shared" si="1"/>
        <v>3.1199999999998442</v>
      </c>
      <c r="F23" s="111">
        <v>1.9999999999999001E-2</v>
      </c>
      <c r="J23" s="111">
        <v>1.9999999999999001E-2</v>
      </c>
      <c r="K23" s="110">
        <f t="shared" si="2"/>
        <v>3.1199999999998442</v>
      </c>
    </row>
    <row r="24" spans="1:11" x14ac:dyDescent="0.45">
      <c r="A24" s="108">
        <v>2.0999999999998999E-2</v>
      </c>
      <c r="B24" s="109">
        <f t="shared" si="0"/>
        <v>3.6399299999998269</v>
      </c>
      <c r="E24" s="110">
        <f t="shared" si="1"/>
        <v>3.2759999999998439</v>
      </c>
      <c r="F24" s="111">
        <v>2.0999999999998999E-2</v>
      </c>
      <c r="J24" s="111">
        <v>2.0999999999998999E-2</v>
      </c>
      <c r="K24" s="110">
        <f t="shared" si="2"/>
        <v>3.2759999999998439</v>
      </c>
    </row>
    <row r="25" spans="1:11" x14ac:dyDescent="0.45">
      <c r="A25" s="108">
        <v>2.1999999999999E-2</v>
      </c>
      <c r="B25" s="109">
        <f t="shared" si="0"/>
        <v>3.8132599999998269</v>
      </c>
      <c r="E25" s="110">
        <f t="shared" si="1"/>
        <v>3.4319999999998441</v>
      </c>
      <c r="F25" s="111">
        <v>2.1999999999999E-2</v>
      </c>
      <c r="J25" s="111">
        <v>2.1999999999999E-2</v>
      </c>
      <c r="K25" s="110">
        <f t="shared" si="2"/>
        <v>3.4319999999998441</v>
      </c>
    </row>
    <row r="26" spans="1:11" x14ac:dyDescent="0.45">
      <c r="A26" s="108">
        <v>2.2999999999999E-2</v>
      </c>
      <c r="B26" s="109">
        <f t="shared" si="0"/>
        <v>3.9865899999998269</v>
      </c>
      <c r="E26" s="110">
        <f t="shared" si="1"/>
        <v>3.5879999999998442</v>
      </c>
      <c r="F26" s="111">
        <v>2.2999999999999E-2</v>
      </c>
      <c r="J26" s="111">
        <v>2.2999999999999E-2</v>
      </c>
      <c r="K26" s="110">
        <f t="shared" si="2"/>
        <v>3.5879999999998442</v>
      </c>
    </row>
    <row r="27" spans="1:11" x14ac:dyDescent="0.45">
      <c r="A27" s="108">
        <v>2.3999999999999001E-2</v>
      </c>
      <c r="B27" s="109">
        <f t="shared" si="0"/>
        <v>4.1599199999998273</v>
      </c>
      <c r="E27" s="110">
        <f t="shared" si="1"/>
        <v>3.7439999999998443</v>
      </c>
      <c r="F27" s="111">
        <v>2.3999999999999001E-2</v>
      </c>
      <c r="J27" s="111">
        <v>2.3999999999999001E-2</v>
      </c>
      <c r="K27" s="110">
        <f t="shared" si="2"/>
        <v>3.7439999999998443</v>
      </c>
    </row>
    <row r="28" spans="1:11" x14ac:dyDescent="0.45">
      <c r="A28" s="108">
        <v>2.4999999999998999E-2</v>
      </c>
      <c r="B28" s="109">
        <f t="shared" si="0"/>
        <v>4.3332499999998264</v>
      </c>
      <c r="E28" s="110">
        <f t="shared" si="1"/>
        <v>3.8999999999998436</v>
      </c>
      <c r="F28" s="111">
        <v>2.4999999999998999E-2</v>
      </c>
      <c r="J28" s="111">
        <v>2.4999999999998999E-2</v>
      </c>
      <c r="K28" s="110">
        <f t="shared" si="2"/>
        <v>3.8999999999998436</v>
      </c>
    </row>
    <row r="29" spans="1:11" x14ac:dyDescent="0.45">
      <c r="A29" s="108">
        <v>2.5999999999999E-2</v>
      </c>
      <c r="B29" s="109">
        <f t="shared" si="0"/>
        <v>4.5065799999998273</v>
      </c>
      <c r="E29" s="110">
        <f t="shared" si="1"/>
        <v>4.0559999999998437</v>
      </c>
      <c r="F29" s="111">
        <v>2.5999999999999E-2</v>
      </c>
      <c r="J29" s="111">
        <v>2.5999999999999E-2</v>
      </c>
      <c r="K29" s="110">
        <f t="shared" si="2"/>
        <v>4.0559999999998437</v>
      </c>
    </row>
    <row r="30" spans="1:11" x14ac:dyDescent="0.45">
      <c r="A30" s="108">
        <v>2.6999999999999E-2</v>
      </c>
      <c r="B30" s="109">
        <f t="shared" si="0"/>
        <v>4.6799099999998273</v>
      </c>
      <c r="E30" s="110">
        <f t="shared" si="1"/>
        <v>4.2119999999998443</v>
      </c>
      <c r="F30" s="111">
        <v>2.6999999999999E-2</v>
      </c>
      <c r="J30" s="111">
        <v>2.6999999999999E-2</v>
      </c>
      <c r="K30" s="110">
        <f t="shared" si="2"/>
        <v>4.2119999999998443</v>
      </c>
    </row>
    <row r="31" spans="1:11" x14ac:dyDescent="0.45">
      <c r="A31" s="108">
        <v>2.7999999999999001E-2</v>
      </c>
      <c r="B31" s="109">
        <f t="shared" si="0"/>
        <v>4.8532399999998272</v>
      </c>
      <c r="E31" s="110">
        <f t="shared" si="1"/>
        <v>4.367999999999844</v>
      </c>
      <c r="F31" s="111">
        <v>2.7999999999999001E-2</v>
      </c>
      <c r="J31" s="111">
        <v>2.7999999999999001E-2</v>
      </c>
      <c r="K31" s="110">
        <f t="shared" si="2"/>
        <v>4.367999999999844</v>
      </c>
    </row>
    <row r="32" spans="1:11" x14ac:dyDescent="0.45">
      <c r="A32" s="108">
        <v>2.8999999999998999E-2</v>
      </c>
      <c r="B32" s="109">
        <f t="shared" si="0"/>
        <v>5.0265699999998272</v>
      </c>
      <c r="E32" s="110">
        <f t="shared" si="1"/>
        <v>4.5239999999998437</v>
      </c>
      <c r="F32" s="111">
        <v>2.8999999999998999E-2</v>
      </c>
      <c r="J32" s="111">
        <v>2.8999999999998999E-2</v>
      </c>
      <c r="K32" s="110">
        <f t="shared" si="2"/>
        <v>4.5239999999998437</v>
      </c>
    </row>
    <row r="33" spans="1:11" x14ac:dyDescent="0.45">
      <c r="A33" s="108">
        <v>2.9999999999999E-2</v>
      </c>
      <c r="B33" s="109">
        <f t="shared" si="0"/>
        <v>5.1998999999998272</v>
      </c>
      <c r="E33" s="110">
        <f t="shared" si="1"/>
        <v>4.6799999999998443</v>
      </c>
      <c r="F33" s="111">
        <v>2.9999999999999E-2</v>
      </c>
      <c r="J33" s="111">
        <v>2.9999999999999E-2</v>
      </c>
      <c r="K33" s="110">
        <f t="shared" si="2"/>
        <v>4.6799999999998443</v>
      </c>
    </row>
    <row r="34" spans="1:11" x14ac:dyDescent="0.45">
      <c r="A34" s="108">
        <v>3.0999999999999001E-2</v>
      </c>
      <c r="B34" s="109">
        <f t="shared" si="0"/>
        <v>5.3732299999998272</v>
      </c>
      <c r="E34" s="110">
        <f t="shared" si="1"/>
        <v>4.835999999999844</v>
      </c>
      <c r="F34" s="111">
        <v>3.0999999999999001E-2</v>
      </c>
      <c r="J34" s="111">
        <v>3.0999999999999001E-2</v>
      </c>
      <c r="K34" s="110">
        <f t="shared" si="2"/>
        <v>4.835999999999844</v>
      </c>
    </row>
    <row r="35" spans="1:11" x14ac:dyDescent="0.45">
      <c r="A35" s="108">
        <v>3.1999999999999001E-2</v>
      </c>
      <c r="B35" s="109">
        <f t="shared" si="0"/>
        <v>5.5465599999998272</v>
      </c>
      <c r="E35" s="110">
        <f t="shared" si="1"/>
        <v>4.9919999999998446</v>
      </c>
      <c r="F35" s="111">
        <v>3.1999999999999001E-2</v>
      </c>
      <c r="J35" s="111">
        <v>3.1999999999999001E-2</v>
      </c>
      <c r="K35" s="110">
        <f t="shared" si="2"/>
        <v>4.9919999999998446</v>
      </c>
    </row>
    <row r="36" spans="1:11" x14ac:dyDescent="0.45">
      <c r="A36" s="108">
        <v>3.2999999999999002E-2</v>
      </c>
      <c r="B36" s="109">
        <f t="shared" si="0"/>
        <v>5.7198899999998272</v>
      </c>
      <c r="E36" s="110">
        <f t="shared" si="1"/>
        <v>5.1479999999998443</v>
      </c>
      <c r="F36" s="111">
        <v>3.2999999999999002E-2</v>
      </c>
      <c r="J36" s="111">
        <v>3.2999999999999002E-2</v>
      </c>
      <c r="K36" s="110">
        <f t="shared" si="2"/>
        <v>5.1479999999998443</v>
      </c>
    </row>
    <row r="37" spans="1:11" x14ac:dyDescent="0.45">
      <c r="A37" s="108">
        <v>3.3999999999999003E-2</v>
      </c>
      <c r="B37" s="109">
        <f t="shared" si="0"/>
        <v>5.893219999999828</v>
      </c>
      <c r="E37" s="110">
        <f t="shared" si="1"/>
        <v>5.3039999999998448</v>
      </c>
      <c r="F37" s="111">
        <v>3.3999999999999003E-2</v>
      </c>
      <c r="J37" s="111">
        <v>3.3999999999999003E-2</v>
      </c>
      <c r="K37" s="110">
        <f t="shared" si="2"/>
        <v>5.3039999999998448</v>
      </c>
    </row>
    <row r="38" spans="1:11" x14ac:dyDescent="0.45">
      <c r="A38" s="108">
        <v>3.4999999999998997E-2</v>
      </c>
      <c r="B38" s="109">
        <f t="shared" si="0"/>
        <v>6.0665499999998262</v>
      </c>
      <c r="E38" s="110">
        <f t="shared" si="1"/>
        <v>5.4599999999998436</v>
      </c>
      <c r="F38" s="111">
        <v>3.4999999999998997E-2</v>
      </c>
      <c r="J38" s="111">
        <v>3.4999999999998997E-2</v>
      </c>
      <c r="K38" s="110">
        <f t="shared" si="2"/>
        <v>5.4599999999998436</v>
      </c>
    </row>
    <row r="39" spans="1:11" x14ac:dyDescent="0.45">
      <c r="A39" s="108">
        <v>3.5999999999998998E-2</v>
      </c>
      <c r="B39" s="109">
        <f t="shared" si="0"/>
        <v>6.2398799999998271</v>
      </c>
      <c r="E39" s="110">
        <f t="shared" si="1"/>
        <v>5.6159999999998433</v>
      </c>
      <c r="F39" s="111">
        <v>3.5999999999998998E-2</v>
      </c>
      <c r="J39" s="111">
        <v>3.5999999999998998E-2</v>
      </c>
      <c r="K39" s="110">
        <f t="shared" si="2"/>
        <v>5.6159999999998433</v>
      </c>
    </row>
    <row r="40" spans="1:11" x14ac:dyDescent="0.45">
      <c r="A40" s="108">
        <v>3.6999999999998999E-2</v>
      </c>
      <c r="B40" s="109">
        <f t="shared" si="0"/>
        <v>6.4132099999998271</v>
      </c>
      <c r="E40" s="110">
        <f t="shared" si="1"/>
        <v>5.7719999999998439</v>
      </c>
      <c r="F40" s="111">
        <v>3.6999999999998999E-2</v>
      </c>
      <c r="J40" s="111">
        <v>3.6999999999998999E-2</v>
      </c>
      <c r="K40" s="110">
        <f t="shared" si="2"/>
        <v>5.7719999999998439</v>
      </c>
    </row>
    <row r="41" spans="1:11" x14ac:dyDescent="0.45">
      <c r="A41" s="108">
        <v>3.7999999999999E-2</v>
      </c>
      <c r="B41" s="109">
        <f t="shared" si="0"/>
        <v>6.5865399999998271</v>
      </c>
      <c r="E41" s="110">
        <f t="shared" si="1"/>
        <v>5.9279999999998436</v>
      </c>
      <c r="F41" s="111">
        <v>3.7999999999999E-2</v>
      </c>
      <c r="J41" s="111">
        <v>3.7999999999999E-2</v>
      </c>
      <c r="K41" s="110">
        <f t="shared" si="2"/>
        <v>5.9279999999998436</v>
      </c>
    </row>
    <row r="42" spans="1:11" x14ac:dyDescent="0.45">
      <c r="A42" s="108">
        <v>3.8999999999999001E-2</v>
      </c>
      <c r="B42" s="109">
        <f t="shared" si="0"/>
        <v>6.7598699999998271</v>
      </c>
      <c r="E42" s="110">
        <f t="shared" si="1"/>
        <v>6.0839999999998442</v>
      </c>
      <c r="F42" s="111">
        <v>3.8999999999999001E-2</v>
      </c>
      <c r="J42" s="111">
        <v>3.8999999999999001E-2</v>
      </c>
      <c r="K42" s="110">
        <f t="shared" si="2"/>
        <v>6.0839999999998442</v>
      </c>
    </row>
    <row r="43" spans="1:11" x14ac:dyDescent="0.45">
      <c r="A43" s="108">
        <v>3.9999999999999002E-2</v>
      </c>
      <c r="B43" s="109">
        <f t="shared" si="0"/>
        <v>6.9331999999998271</v>
      </c>
      <c r="E43" s="110">
        <f t="shared" si="1"/>
        <v>6.2399999999998439</v>
      </c>
      <c r="F43" s="111">
        <v>3.9999999999999002E-2</v>
      </c>
      <c r="J43" s="111">
        <v>3.9999999999999002E-2</v>
      </c>
      <c r="K43" s="110">
        <f t="shared" si="2"/>
        <v>6.2399999999998439</v>
      </c>
    </row>
    <row r="44" spans="1:11" x14ac:dyDescent="0.45">
      <c r="A44" s="108">
        <v>4.0999999999999003E-2</v>
      </c>
      <c r="B44" s="109">
        <f t="shared" si="0"/>
        <v>7.1065299999998279</v>
      </c>
      <c r="E44" s="110">
        <f t="shared" si="1"/>
        <v>6.3959999999998445</v>
      </c>
      <c r="F44" s="111">
        <v>4.0999999999999003E-2</v>
      </c>
      <c r="J44" s="111">
        <v>4.0999999999999003E-2</v>
      </c>
      <c r="K44" s="110">
        <f t="shared" si="2"/>
        <v>6.3959999999998445</v>
      </c>
    </row>
    <row r="45" spans="1:11" x14ac:dyDescent="0.45">
      <c r="A45" s="108">
        <v>4.1999999999999003E-2</v>
      </c>
      <c r="B45" s="109">
        <f t="shared" si="0"/>
        <v>7.2798599999998279</v>
      </c>
      <c r="E45" s="110">
        <f t="shared" si="1"/>
        <v>6.5519999999998442</v>
      </c>
      <c r="F45" s="111">
        <v>4.1999999999999003E-2</v>
      </c>
      <c r="J45" s="111">
        <v>4.1999999999999003E-2</v>
      </c>
      <c r="K45" s="110">
        <f t="shared" si="2"/>
        <v>6.5519999999998442</v>
      </c>
    </row>
    <row r="46" spans="1:11" x14ac:dyDescent="0.45">
      <c r="A46" s="108">
        <v>4.2999999999998997E-2</v>
      </c>
      <c r="B46" s="109">
        <f t="shared" si="0"/>
        <v>7.453189999999827</v>
      </c>
      <c r="E46" s="110">
        <f t="shared" si="1"/>
        <v>6.7079999999998439</v>
      </c>
      <c r="F46" s="111">
        <v>4.2999999999998997E-2</v>
      </c>
      <c r="J46" s="111">
        <v>4.2999999999998997E-2</v>
      </c>
      <c r="K46" s="110">
        <f t="shared" si="2"/>
        <v>6.7079999999998439</v>
      </c>
    </row>
    <row r="47" spans="1:11" x14ac:dyDescent="0.45">
      <c r="A47" s="108">
        <v>4.3999999999998998E-2</v>
      </c>
      <c r="B47" s="109">
        <f t="shared" si="0"/>
        <v>7.626519999999827</v>
      </c>
      <c r="E47" s="110">
        <f t="shared" si="1"/>
        <v>6.8639999999998436</v>
      </c>
      <c r="F47" s="111">
        <v>4.3999999999998998E-2</v>
      </c>
      <c r="J47" s="111">
        <v>4.3999999999998998E-2</v>
      </c>
      <c r="K47" s="110">
        <f t="shared" si="2"/>
        <v>6.8639999999998436</v>
      </c>
    </row>
    <row r="48" spans="1:11" x14ac:dyDescent="0.45">
      <c r="A48" s="108">
        <v>4.4999999999998999E-2</v>
      </c>
      <c r="B48" s="109">
        <f t="shared" si="0"/>
        <v>7.799849999999827</v>
      </c>
      <c r="E48" s="110">
        <f t="shared" si="1"/>
        <v>7.0199999999998441</v>
      </c>
      <c r="F48" s="111">
        <v>4.4999999999998999E-2</v>
      </c>
      <c r="J48" s="111">
        <v>4.4999999999998999E-2</v>
      </c>
      <c r="K48" s="110">
        <f t="shared" si="2"/>
        <v>7.0199999999998441</v>
      </c>
    </row>
    <row r="49" spans="1:11" x14ac:dyDescent="0.45">
      <c r="A49" s="108">
        <v>4.5999999999999E-2</v>
      </c>
      <c r="B49" s="109">
        <f t="shared" si="0"/>
        <v>7.973179999999827</v>
      </c>
      <c r="E49" s="110">
        <f t="shared" si="1"/>
        <v>7.1759999999998438</v>
      </c>
      <c r="F49" s="111">
        <v>4.5999999999999E-2</v>
      </c>
      <c r="J49" s="111">
        <v>4.5999999999999E-2</v>
      </c>
      <c r="K49" s="110">
        <f t="shared" si="2"/>
        <v>7.1759999999998438</v>
      </c>
    </row>
    <row r="50" spans="1:11" x14ac:dyDescent="0.45">
      <c r="A50" s="108">
        <v>4.6999999999999001E-2</v>
      </c>
      <c r="B50" s="109">
        <f t="shared" si="0"/>
        <v>8.1465099999998269</v>
      </c>
      <c r="E50" s="110">
        <f t="shared" si="1"/>
        <v>7.3319999999998444</v>
      </c>
      <c r="F50" s="111">
        <v>4.6999999999999001E-2</v>
      </c>
      <c r="J50" s="111">
        <v>4.6999999999999001E-2</v>
      </c>
      <c r="K50" s="110">
        <f t="shared" si="2"/>
        <v>7.3319999999998444</v>
      </c>
    </row>
    <row r="51" spans="1:11" x14ac:dyDescent="0.45">
      <c r="A51" s="108">
        <v>4.7999999999999002E-2</v>
      </c>
      <c r="B51" s="109">
        <f t="shared" si="0"/>
        <v>8.3198399999998269</v>
      </c>
      <c r="E51" s="110">
        <f t="shared" si="1"/>
        <v>7.4879999999998441</v>
      </c>
      <c r="F51" s="111">
        <v>4.7999999999999002E-2</v>
      </c>
      <c r="J51" s="111">
        <v>4.7999999999999002E-2</v>
      </c>
      <c r="K51" s="110">
        <f t="shared" si="2"/>
        <v>7.4879999999998441</v>
      </c>
    </row>
    <row r="52" spans="1:11" x14ac:dyDescent="0.45">
      <c r="A52" s="108">
        <v>4.8999999999999003E-2</v>
      </c>
      <c r="B52" s="109">
        <f t="shared" si="0"/>
        <v>8.4931699999998269</v>
      </c>
      <c r="E52" s="110">
        <f t="shared" si="1"/>
        <v>7.6439999999998447</v>
      </c>
      <c r="F52" s="111">
        <v>4.8999999999999003E-2</v>
      </c>
      <c r="J52" s="111">
        <v>4.8999999999999003E-2</v>
      </c>
      <c r="K52" s="110">
        <f t="shared" si="2"/>
        <v>7.6439999999998447</v>
      </c>
    </row>
    <row r="53" spans="1:11" x14ac:dyDescent="0.45">
      <c r="A53" s="108">
        <v>4.9999999999998997E-2</v>
      </c>
      <c r="B53" s="109">
        <f t="shared" si="0"/>
        <v>8.6664999999998269</v>
      </c>
      <c r="E53" s="110">
        <f t="shared" si="1"/>
        <v>7.7999999999998435</v>
      </c>
      <c r="F53" s="111">
        <v>4.9999999999998997E-2</v>
      </c>
      <c r="J53" s="111">
        <v>4.9999999999998997E-2</v>
      </c>
      <c r="K53" s="110">
        <f t="shared" si="2"/>
        <v>7.7999999999998435</v>
      </c>
    </row>
    <row r="54" spans="1:11" x14ac:dyDescent="0.45">
      <c r="A54" s="108">
        <v>5.0999999999998998E-2</v>
      </c>
      <c r="B54" s="109">
        <f t="shared" si="0"/>
        <v>8.8398299999998269</v>
      </c>
      <c r="E54" s="110">
        <f t="shared" si="1"/>
        <v>7.9559999999998432</v>
      </c>
      <c r="F54" s="111">
        <v>5.0999999999998998E-2</v>
      </c>
      <c r="J54" s="111">
        <v>5.0999999999998998E-2</v>
      </c>
      <c r="K54" s="110">
        <f t="shared" si="2"/>
        <v>7.9559999999998432</v>
      </c>
    </row>
    <row r="55" spans="1:11" x14ac:dyDescent="0.45">
      <c r="A55" s="108">
        <v>5.1999999999998998E-2</v>
      </c>
      <c r="B55" s="109">
        <f t="shared" si="0"/>
        <v>9.0131599999998269</v>
      </c>
      <c r="E55" s="110">
        <f t="shared" si="1"/>
        <v>8.1119999999998438</v>
      </c>
      <c r="F55" s="111">
        <v>5.1999999999998998E-2</v>
      </c>
      <c r="J55" s="111">
        <v>5.1999999999998998E-2</v>
      </c>
      <c r="K55" s="110">
        <f t="shared" si="2"/>
        <v>8.1119999999998438</v>
      </c>
    </row>
    <row r="56" spans="1:11" x14ac:dyDescent="0.45">
      <c r="A56" s="108">
        <v>5.2999999999998999E-2</v>
      </c>
      <c r="B56" s="109">
        <f t="shared" si="0"/>
        <v>9.1864899999998268</v>
      </c>
      <c r="E56" s="110">
        <f t="shared" si="1"/>
        <v>8.2679999999998444</v>
      </c>
      <c r="F56" s="111">
        <v>5.2999999999998999E-2</v>
      </c>
      <c r="J56" s="111">
        <v>5.2999999999998999E-2</v>
      </c>
      <c r="K56" s="110">
        <f t="shared" si="2"/>
        <v>8.2679999999998444</v>
      </c>
    </row>
    <row r="57" spans="1:11" x14ac:dyDescent="0.45">
      <c r="A57" s="108">
        <v>5.3999999999999E-2</v>
      </c>
      <c r="B57" s="109">
        <f t="shared" si="0"/>
        <v>9.3598199999998268</v>
      </c>
      <c r="E57" s="110">
        <f t="shared" si="1"/>
        <v>8.4239999999998432</v>
      </c>
      <c r="F57" s="111">
        <v>5.3999999999999E-2</v>
      </c>
      <c r="J57" s="111">
        <v>5.3999999999999E-2</v>
      </c>
      <c r="K57" s="110">
        <f t="shared" si="2"/>
        <v>8.4239999999998432</v>
      </c>
    </row>
    <row r="58" spans="1:11" x14ac:dyDescent="0.45">
      <c r="A58" s="108">
        <v>5.4999999999999001E-2</v>
      </c>
      <c r="B58" s="109">
        <f t="shared" si="0"/>
        <v>9.5331499999998268</v>
      </c>
      <c r="E58" s="110">
        <f t="shared" si="1"/>
        <v>8.5799999999998438</v>
      </c>
      <c r="F58" s="111">
        <v>5.4999999999999001E-2</v>
      </c>
      <c r="J58" s="111">
        <v>5.4999999999999001E-2</v>
      </c>
      <c r="K58" s="110">
        <f t="shared" si="2"/>
        <v>8.5799999999998438</v>
      </c>
    </row>
    <row r="59" spans="1:11" x14ac:dyDescent="0.45">
      <c r="A59" s="108">
        <v>5.5999999999999099E-2</v>
      </c>
      <c r="B59" s="109">
        <f t="shared" si="0"/>
        <v>9.7064799999998446</v>
      </c>
      <c r="E59" s="110">
        <f t="shared" si="1"/>
        <v>8.7359999999998603</v>
      </c>
      <c r="F59" s="111">
        <v>5.5999999999999099E-2</v>
      </c>
      <c r="J59" s="111">
        <v>5.5999999999999099E-2</v>
      </c>
      <c r="K59" s="110">
        <f t="shared" si="2"/>
        <v>8.7359999999998603</v>
      </c>
    </row>
    <row r="60" spans="1:11" x14ac:dyDescent="0.45">
      <c r="A60" s="108">
        <v>5.69999999999991E-2</v>
      </c>
      <c r="B60" s="109">
        <f t="shared" si="0"/>
        <v>9.8798099999998445</v>
      </c>
      <c r="E60" s="110">
        <f t="shared" si="1"/>
        <v>8.8919999999998591</v>
      </c>
      <c r="F60" s="111">
        <v>5.69999999999991E-2</v>
      </c>
      <c r="J60" s="111">
        <v>5.69999999999991E-2</v>
      </c>
      <c r="K60" s="110">
        <f t="shared" si="2"/>
        <v>8.8919999999998591</v>
      </c>
    </row>
    <row r="61" spans="1:11" x14ac:dyDescent="0.45">
      <c r="A61" s="108">
        <v>5.7999999999999101E-2</v>
      </c>
      <c r="B61" s="109">
        <f t="shared" si="0"/>
        <v>10.053139999999845</v>
      </c>
      <c r="E61" s="110">
        <f t="shared" si="1"/>
        <v>9.0479999999998597</v>
      </c>
      <c r="F61" s="111">
        <v>5.7999999999999101E-2</v>
      </c>
      <c r="J61" s="111">
        <v>5.7999999999999101E-2</v>
      </c>
      <c r="K61" s="110">
        <f t="shared" si="2"/>
        <v>9.0479999999998597</v>
      </c>
    </row>
    <row r="62" spans="1:11" x14ac:dyDescent="0.45">
      <c r="A62" s="108">
        <v>5.8999999999999102E-2</v>
      </c>
      <c r="B62" s="109">
        <f t="shared" si="0"/>
        <v>10.226469999999845</v>
      </c>
      <c r="E62" s="110">
        <f t="shared" si="1"/>
        <v>9.2039999999998603</v>
      </c>
      <c r="F62" s="111">
        <v>5.8999999999999102E-2</v>
      </c>
      <c r="J62" s="111">
        <v>5.8999999999999102E-2</v>
      </c>
      <c r="K62" s="110">
        <f t="shared" si="2"/>
        <v>9.2039999999998603</v>
      </c>
    </row>
    <row r="63" spans="1:11" x14ac:dyDescent="0.45">
      <c r="A63" s="108">
        <v>5.9999999999999103E-2</v>
      </c>
      <c r="B63" s="109">
        <f t="shared" si="0"/>
        <v>10.399799999999845</v>
      </c>
      <c r="E63" s="110">
        <f t="shared" si="1"/>
        <v>9.3599999999998609</v>
      </c>
      <c r="F63" s="111">
        <v>5.9999999999999103E-2</v>
      </c>
      <c r="J63" s="111">
        <v>5.9999999999999103E-2</v>
      </c>
      <c r="K63" s="110">
        <f t="shared" si="2"/>
        <v>9.3599999999998609</v>
      </c>
    </row>
    <row r="64" spans="1:11" x14ac:dyDescent="0.45">
      <c r="A64" s="108">
        <v>6.0999999999999097E-2</v>
      </c>
      <c r="B64" s="109">
        <f t="shared" si="0"/>
        <v>10.573129999999844</v>
      </c>
      <c r="E64" s="110">
        <f t="shared" si="1"/>
        <v>9.5159999999998597</v>
      </c>
      <c r="F64" s="111">
        <v>6.0999999999999097E-2</v>
      </c>
      <c r="J64" s="111">
        <v>6.0999999999999097E-2</v>
      </c>
      <c r="K64" s="110">
        <f t="shared" si="2"/>
        <v>9.5159999999998597</v>
      </c>
    </row>
    <row r="65" spans="1:11" x14ac:dyDescent="0.45">
      <c r="A65" s="108">
        <v>6.1999999999998903E-2</v>
      </c>
      <c r="B65" s="109">
        <f t="shared" si="0"/>
        <v>10.746459999999811</v>
      </c>
      <c r="E65" s="110">
        <f t="shared" si="1"/>
        <v>9.6719999999998283</v>
      </c>
      <c r="F65" s="111">
        <v>6.1999999999998903E-2</v>
      </c>
      <c r="J65" s="111">
        <v>6.1999999999998903E-2</v>
      </c>
      <c r="K65" s="110">
        <f t="shared" si="2"/>
        <v>9.6719999999998283</v>
      </c>
    </row>
    <row r="66" spans="1:11" x14ac:dyDescent="0.45">
      <c r="A66" s="108">
        <v>6.2999999999998904E-2</v>
      </c>
      <c r="B66" s="109">
        <f t="shared" si="0"/>
        <v>10.919789999999811</v>
      </c>
      <c r="E66" s="110">
        <f t="shared" si="1"/>
        <v>9.8279999999998289</v>
      </c>
      <c r="F66" s="111">
        <v>6.2999999999998904E-2</v>
      </c>
      <c r="J66" s="111">
        <v>6.2999999999998904E-2</v>
      </c>
      <c r="K66" s="110">
        <f t="shared" si="2"/>
        <v>9.8279999999998289</v>
      </c>
    </row>
    <row r="67" spans="1:11" x14ac:dyDescent="0.45">
      <c r="A67" s="108">
        <v>6.3999999999998905E-2</v>
      </c>
      <c r="B67" s="109">
        <f t="shared" ref="B67:B130" si="3">A67*$B$2</f>
        <v>11.093119999999811</v>
      </c>
      <c r="E67" s="110">
        <f t="shared" ref="E67:E130" si="4">F67*$E$2</f>
        <v>9.9839999999998295</v>
      </c>
      <c r="F67" s="111">
        <v>6.3999999999998905E-2</v>
      </c>
      <c r="J67" s="111">
        <v>6.3999999999998905E-2</v>
      </c>
      <c r="K67" s="110">
        <f t="shared" ref="K67:K130" si="5">J67*$E$2</f>
        <v>9.9839999999998295</v>
      </c>
    </row>
    <row r="68" spans="1:11" x14ac:dyDescent="0.45">
      <c r="A68" s="108">
        <v>6.4999999999998906E-2</v>
      </c>
      <c r="B68" s="109">
        <f t="shared" si="3"/>
        <v>11.266449999999811</v>
      </c>
      <c r="E68" s="110">
        <f t="shared" si="4"/>
        <v>10.13999999999983</v>
      </c>
      <c r="F68" s="111">
        <v>6.4999999999998906E-2</v>
      </c>
      <c r="J68" s="111">
        <v>6.4999999999998906E-2</v>
      </c>
      <c r="K68" s="110">
        <f t="shared" si="5"/>
        <v>10.13999999999983</v>
      </c>
    </row>
    <row r="69" spans="1:11" x14ac:dyDescent="0.45">
      <c r="A69" s="108">
        <v>6.5999999999998907E-2</v>
      </c>
      <c r="B69" s="109">
        <f t="shared" si="3"/>
        <v>11.439779999999811</v>
      </c>
      <c r="E69" s="110">
        <f t="shared" si="4"/>
        <v>10.295999999999829</v>
      </c>
      <c r="F69" s="111">
        <v>6.5999999999998907E-2</v>
      </c>
      <c r="J69" s="111">
        <v>6.5999999999998907E-2</v>
      </c>
      <c r="K69" s="110">
        <f t="shared" si="5"/>
        <v>10.295999999999829</v>
      </c>
    </row>
    <row r="70" spans="1:11" x14ac:dyDescent="0.45">
      <c r="A70" s="108">
        <v>6.6999999999998894E-2</v>
      </c>
      <c r="B70" s="109">
        <f t="shared" si="3"/>
        <v>11.613109999999809</v>
      </c>
      <c r="E70" s="110">
        <f t="shared" si="4"/>
        <v>10.451999999999828</v>
      </c>
      <c r="F70" s="111">
        <v>6.6999999999998894E-2</v>
      </c>
      <c r="J70" s="111">
        <v>6.6999999999998894E-2</v>
      </c>
      <c r="K70" s="110">
        <f t="shared" si="5"/>
        <v>10.451999999999828</v>
      </c>
    </row>
    <row r="71" spans="1:11" x14ac:dyDescent="0.45">
      <c r="A71" s="108">
        <v>6.7999999999999006E-2</v>
      </c>
      <c r="B71" s="109">
        <f t="shared" si="3"/>
        <v>11.786439999999828</v>
      </c>
      <c r="E71" s="110">
        <f t="shared" si="4"/>
        <v>10.607999999999844</v>
      </c>
      <c r="F71" s="111">
        <v>6.7999999999999006E-2</v>
      </c>
      <c r="J71" s="111">
        <v>6.7999999999999006E-2</v>
      </c>
      <c r="K71" s="110">
        <f t="shared" si="5"/>
        <v>10.607999999999844</v>
      </c>
    </row>
    <row r="72" spans="1:11" x14ac:dyDescent="0.45">
      <c r="A72" s="108">
        <v>6.8999999999999007E-2</v>
      </c>
      <c r="B72" s="109">
        <f t="shared" si="3"/>
        <v>11.959769999999828</v>
      </c>
      <c r="E72" s="110">
        <f t="shared" si="4"/>
        <v>10.763999999999845</v>
      </c>
      <c r="F72" s="111">
        <v>6.8999999999999007E-2</v>
      </c>
      <c r="J72" s="111">
        <v>6.8999999999999007E-2</v>
      </c>
      <c r="K72" s="110">
        <f t="shared" si="5"/>
        <v>10.763999999999845</v>
      </c>
    </row>
    <row r="73" spans="1:11" x14ac:dyDescent="0.45">
      <c r="A73" s="108">
        <v>6.9999999999998994E-2</v>
      </c>
      <c r="B73" s="109">
        <f t="shared" si="3"/>
        <v>12.133099999999827</v>
      </c>
      <c r="E73" s="110">
        <f t="shared" si="4"/>
        <v>10.919999999999844</v>
      </c>
      <c r="F73" s="111">
        <v>6.9999999999998994E-2</v>
      </c>
      <c r="J73" s="111">
        <v>6.9999999999998994E-2</v>
      </c>
      <c r="K73" s="110">
        <f t="shared" si="5"/>
        <v>10.919999999999844</v>
      </c>
    </row>
    <row r="74" spans="1:11" x14ac:dyDescent="0.45">
      <c r="A74" s="108">
        <v>7.0999999999998994E-2</v>
      </c>
      <c r="B74" s="109">
        <f t="shared" si="3"/>
        <v>12.306429999999827</v>
      </c>
      <c r="E74" s="110">
        <f t="shared" si="4"/>
        <v>11.075999999999842</v>
      </c>
      <c r="F74" s="111">
        <v>7.0999999999998994E-2</v>
      </c>
      <c r="J74" s="111">
        <v>7.0999999999998994E-2</v>
      </c>
      <c r="K74" s="110">
        <f t="shared" si="5"/>
        <v>11.075999999999842</v>
      </c>
    </row>
    <row r="75" spans="1:11" x14ac:dyDescent="0.45">
      <c r="A75" s="108">
        <v>7.1999999999998995E-2</v>
      </c>
      <c r="B75" s="109">
        <f t="shared" si="3"/>
        <v>12.479759999999827</v>
      </c>
      <c r="E75" s="110">
        <f t="shared" si="4"/>
        <v>11.231999999999843</v>
      </c>
      <c r="F75" s="111">
        <v>7.1999999999998995E-2</v>
      </c>
      <c r="J75" s="111">
        <v>7.1999999999998995E-2</v>
      </c>
      <c r="K75" s="110">
        <f t="shared" si="5"/>
        <v>11.231999999999843</v>
      </c>
    </row>
    <row r="76" spans="1:11" x14ac:dyDescent="0.45">
      <c r="A76" s="108">
        <v>7.2999999999998996E-2</v>
      </c>
      <c r="B76" s="109">
        <f t="shared" si="3"/>
        <v>12.653089999999827</v>
      </c>
      <c r="E76" s="110">
        <f t="shared" si="4"/>
        <v>11.387999999999844</v>
      </c>
      <c r="F76" s="111">
        <v>7.2999999999998996E-2</v>
      </c>
      <c r="J76" s="111">
        <v>7.2999999999998996E-2</v>
      </c>
      <c r="K76" s="110">
        <f t="shared" si="5"/>
        <v>11.387999999999844</v>
      </c>
    </row>
    <row r="77" spans="1:11" x14ac:dyDescent="0.45">
      <c r="A77" s="108">
        <v>7.3999999999998997E-2</v>
      </c>
      <c r="B77" s="109">
        <f t="shared" si="3"/>
        <v>12.826419999999827</v>
      </c>
      <c r="E77" s="110">
        <f t="shared" si="4"/>
        <v>11.543999999999844</v>
      </c>
      <c r="F77" s="111">
        <v>7.3999999999998997E-2</v>
      </c>
      <c r="J77" s="111">
        <v>7.3999999999998997E-2</v>
      </c>
      <c r="K77" s="110">
        <f t="shared" si="5"/>
        <v>11.543999999999844</v>
      </c>
    </row>
    <row r="78" spans="1:11" x14ac:dyDescent="0.45">
      <c r="A78" s="108">
        <v>7.4999999999998998E-2</v>
      </c>
      <c r="B78" s="109">
        <f t="shared" si="3"/>
        <v>12.999749999999826</v>
      </c>
      <c r="E78" s="110">
        <f t="shared" si="4"/>
        <v>11.699999999999843</v>
      </c>
      <c r="F78" s="111">
        <v>7.4999999999998998E-2</v>
      </c>
      <c r="J78" s="111">
        <v>7.4999999999998998E-2</v>
      </c>
      <c r="K78" s="110">
        <f t="shared" si="5"/>
        <v>11.699999999999843</v>
      </c>
    </row>
    <row r="79" spans="1:11" x14ac:dyDescent="0.45">
      <c r="A79" s="108">
        <v>7.5999999999998999E-2</v>
      </c>
      <c r="B79" s="109">
        <f t="shared" si="3"/>
        <v>13.173079999999828</v>
      </c>
      <c r="E79" s="110">
        <f t="shared" si="4"/>
        <v>11.855999999999844</v>
      </c>
      <c r="F79" s="111">
        <v>7.5999999999998999E-2</v>
      </c>
      <c r="J79" s="111">
        <v>7.5999999999998999E-2</v>
      </c>
      <c r="K79" s="110">
        <f t="shared" si="5"/>
        <v>11.855999999999844</v>
      </c>
    </row>
    <row r="80" spans="1:11" x14ac:dyDescent="0.45">
      <c r="A80" s="108">
        <v>7.6999999999999E-2</v>
      </c>
      <c r="B80" s="109">
        <f t="shared" si="3"/>
        <v>13.346409999999828</v>
      </c>
      <c r="E80" s="110">
        <f t="shared" si="4"/>
        <v>12.011999999999844</v>
      </c>
      <c r="F80" s="111">
        <v>7.6999999999999E-2</v>
      </c>
      <c r="J80" s="111">
        <v>7.6999999999999E-2</v>
      </c>
      <c r="K80" s="110">
        <f t="shared" si="5"/>
        <v>12.011999999999844</v>
      </c>
    </row>
    <row r="81" spans="1:11" x14ac:dyDescent="0.45">
      <c r="A81" s="108">
        <v>7.7999999999999001E-2</v>
      </c>
      <c r="B81" s="109">
        <f t="shared" si="3"/>
        <v>13.519739999999828</v>
      </c>
      <c r="E81" s="110">
        <f t="shared" si="4"/>
        <v>12.167999999999845</v>
      </c>
      <c r="F81" s="111">
        <v>7.7999999999999001E-2</v>
      </c>
      <c r="J81" s="111">
        <v>7.7999999999999001E-2</v>
      </c>
      <c r="K81" s="110">
        <f t="shared" si="5"/>
        <v>12.167999999999845</v>
      </c>
    </row>
    <row r="82" spans="1:11" x14ac:dyDescent="0.45">
      <c r="A82" s="108">
        <v>7.8999999999999002E-2</v>
      </c>
      <c r="B82" s="109">
        <f t="shared" si="3"/>
        <v>13.693069999999828</v>
      </c>
      <c r="E82" s="110">
        <f t="shared" si="4"/>
        <v>12.323999999999844</v>
      </c>
      <c r="F82" s="111">
        <v>7.8999999999999002E-2</v>
      </c>
      <c r="J82" s="111">
        <v>7.8999999999999002E-2</v>
      </c>
      <c r="K82" s="110">
        <f t="shared" si="5"/>
        <v>12.323999999999844</v>
      </c>
    </row>
    <row r="83" spans="1:11" x14ac:dyDescent="0.45">
      <c r="A83" s="108">
        <v>7.9999999999999002E-2</v>
      </c>
      <c r="B83" s="109">
        <f t="shared" si="3"/>
        <v>13.866399999999828</v>
      </c>
      <c r="E83" s="110">
        <f t="shared" si="4"/>
        <v>12.479999999999844</v>
      </c>
      <c r="F83" s="111">
        <v>7.9999999999999002E-2</v>
      </c>
      <c r="J83" s="111">
        <v>7.9999999999999002E-2</v>
      </c>
      <c r="K83" s="110">
        <f t="shared" si="5"/>
        <v>12.479999999999844</v>
      </c>
    </row>
    <row r="84" spans="1:11" x14ac:dyDescent="0.45">
      <c r="A84" s="108">
        <v>8.0999999999999003E-2</v>
      </c>
      <c r="B84" s="109">
        <f t="shared" si="3"/>
        <v>14.039729999999828</v>
      </c>
      <c r="E84" s="110">
        <f t="shared" si="4"/>
        <v>12.635999999999845</v>
      </c>
      <c r="F84" s="111">
        <v>8.0999999999999003E-2</v>
      </c>
      <c r="J84" s="111">
        <v>8.0999999999999003E-2</v>
      </c>
      <c r="K84" s="110">
        <f t="shared" si="5"/>
        <v>12.635999999999845</v>
      </c>
    </row>
    <row r="85" spans="1:11" x14ac:dyDescent="0.45">
      <c r="A85" s="108">
        <v>8.1999999999999004E-2</v>
      </c>
      <c r="B85" s="109">
        <f t="shared" si="3"/>
        <v>14.213059999999828</v>
      </c>
      <c r="E85" s="110">
        <f t="shared" si="4"/>
        <v>12.791999999999845</v>
      </c>
      <c r="F85" s="111">
        <v>8.1999999999999004E-2</v>
      </c>
      <c r="J85" s="111">
        <v>8.1999999999999004E-2</v>
      </c>
      <c r="K85" s="110">
        <f t="shared" si="5"/>
        <v>12.791999999999845</v>
      </c>
    </row>
    <row r="86" spans="1:11" x14ac:dyDescent="0.45">
      <c r="A86" s="108">
        <v>8.2999999999999005E-2</v>
      </c>
      <c r="B86" s="109">
        <f t="shared" si="3"/>
        <v>14.386389999999828</v>
      </c>
      <c r="E86" s="110">
        <f t="shared" si="4"/>
        <v>12.947999999999844</v>
      </c>
      <c r="F86" s="111">
        <v>8.2999999999999005E-2</v>
      </c>
      <c r="J86" s="111">
        <v>8.2999999999999005E-2</v>
      </c>
      <c r="K86" s="110">
        <f t="shared" si="5"/>
        <v>12.947999999999844</v>
      </c>
    </row>
    <row r="87" spans="1:11" x14ac:dyDescent="0.45">
      <c r="A87" s="108">
        <v>8.3999999999999006E-2</v>
      </c>
      <c r="B87" s="109">
        <f t="shared" si="3"/>
        <v>14.559719999999828</v>
      </c>
      <c r="E87" s="110">
        <f t="shared" si="4"/>
        <v>13.103999999999845</v>
      </c>
      <c r="F87" s="111">
        <v>8.3999999999999006E-2</v>
      </c>
      <c r="J87" s="111">
        <v>8.3999999999999006E-2</v>
      </c>
      <c r="K87" s="110">
        <f t="shared" si="5"/>
        <v>13.103999999999845</v>
      </c>
    </row>
    <row r="88" spans="1:11" x14ac:dyDescent="0.45">
      <c r="A88" s="108">
        <v>8.4999999999999007E-2</v>
      </c>
      <c r="B88" s="109">
        <f t="shared" si="3"/>
        <v>14.733049999999828</v>
      </c>
      <c r="E88" s="110">
        <f t="shared" si="4"/>
        <v>13.259999999999845</v>
      </c>
      <c r="F88" s="111">
        <v>8.4999999999999007E-2</v>
      </c>
      <c r="J88" s="111">
        <v>8.4999999999999007E-2</v>
      </c>
      <c r="K88" s="110">
        <f t="shared" si="5"/>
        <v>13.259999999999845</v>
      </c>
    </row>
    <row r="89" spans="1:11" x14ac:dyDescent="0.45">
      <c r="A89" s="108">
        <v>8.5999999999998994E-2</v>
      </c>
      <c r="B89" s="109">
        <f t="shared" si="3"/>
        <v>14.906379999999826</v>
      </c>
      <c r="E89" s="110">
        <f t="shared" si="4"/>
        <v>13.415999999999842</v>
      </c>
      <c r="F89" s="111">
        <v>8.5999999999998994E-2</v>
      </c>
      <c r="J89" s="111">
        <v>8.5999999999998994E-2</v>
      </c>
      <c r="K89" s="110">
        <f t="shared" si="5"/>
        <v>13.415999999999842</v>
      </c>
    </row>
    <row r="90" spans="1:11" x14ac:dyDescent="0.45">
      <c r="A90" s="108">
        <v>8.6999999999998995E-2</v>
      </c>
      <c r="B90" s="109">
        <f t="shared" si="3"/>
        <v>15.079709999999826</v>
      </c>
      <c r="E90" s="110">
        <f t="shared" si="4"/>
        <v>13.571999999999843</v>
      </c>
      <c r="F90" s="111">
        <v>8.6999999999998995E-2</v>
      </c>
      <c r="J90" s="111">
        <v>8.6999999999998995E-2</v>
      </c>
      <c r="K90" s="110">
        <f t="shared" si="5"/>
        <v>13.571999999999843</v>
      </c>
    </row>
    <row r="91" spans="1:11" x14ac:dyDescent="0.45">
      <c r="A91" s="108">
        <v>8.7999999999998996E-2</v>
      </c>
      <c r="B91" s="109">
        <f t="shared" si="3"/>
        <v>15.253039999999826</v>
      </c>
      <c r="E91" s="110">
        <f t="shared" si="4"/>
        <v>13.727999999999843</v>
      </c>
      <c r="F91" s="111">
        <v>8.7999999999998996E-2</v>
      </c>
      <c r="J91" s="111">
        <v>8.7999999999998996E-2</v>
      </c>
      <c r="K91" s="110">
        <f t="shared" si="5"/>
        <v>13.727999999999843</v>
      </c>
    </row>
    <row r="92" spans="1:11" x14ac:dyDescent="0.45">
      <c r="A92" s="108">
        <v>8.8999999999998997E-2</v>
      </c>
      <c r="B92" s="109">
        <f t="shared" si="3"/>
        <v>15.426369999999828</v>
      </c>
      <c r="E92" s="110">
        <f t="shared" si="4"/>
        <v>13.883999999999844</v>
      </c>
      <c r="F92" s="111">
        <v>8.8999999999998997E-2</v>
      </c>
      <c r="J92" s="111">
        <v>8.8999999999998997E-2</v>
      </c>
      <c r="K92" s="110">
        <f t="shared" si="5"/>
        <v>13.883999999999844</v>
      </c>
    </row>
    <row r="93" spans="1:11" x14ac:dyDescent="0.45">
      <c r="A93" s="108">
        <v>8.9999999999998997E-2</v>
      </c>
      <c r="B93" s="109">
        <f t="shared" si="3"/>
        <v>15.599699999999828</v>
      </c>
      <c r="E93" s="110">
        <f t="shared" si="4"/>
        <v>14.039999999999843</v>
      </c>
      <c r="F93" s="111">
        <v>8.9999999999998997E-2</v>
      </c>
      <c r="J93" s="111">
        <v>8.9999999999998997E-2</v>
      </c>
      <c r="K93" s="110">
        <f t="shared" si="5"/>
        <v>14.039999999999843</v>
      </c>
    </row>
    <row r="94" spans="1:11" x14ac:dyDescent="0.45">
      <c r="A94" s="108">
        <v>9.0999999999998998E-2</v>
      </c>
      <c r="B94" s="109">
        <f t="shared" si="3"/>
        <v>15.773029999999828</v>
      </c>
      <c r="E94" s="110">
        <f t="shared" si="4"/>
        <v>14.195999999999843</v>
      </c>
      <c r="F94" s="111">
        <v>9.0999999999998998E-2</v>
      </c>
      <c r="J94" s="111">
        <v>9.0999999999998998E-2</v>
      </c>
      <c r="K94" s="110">
        <f t="shared" si="5"/>
        <v>14.195999999999843</v>
      </c>
    </row>
    <row r="95" spans="1:11" x14ac:dyDescent="0.45">
      <c r="A95" s="108">
        <v>9.1999999999998999E-2</v>
      </c>
      <c r="B95" s="109">
        <f t="shared" si="3"/>
        <v>15.946359999999828</v>
      </c>
      <c r="E95" s="110">
        <f t="shared" si="4"/>
        <v>14.351999999999844</v>
      </c>
      <c r="F95" s="111">
        <v>9.1999999999998999E-2</v>
      </c>
      <c r="J95" s="111">
        <v>9.1999999999998999E-2</v>
      </c>
      <c r="K95" s="110">
        <f t="shared" si="5"/>
        <v>14.351999999999844</v>
      </c>
    </row>
    <row r="96" spans="1:11" x14ac:dyDescent="0.45">
      <c r="A96" s="108">
        <v>9.2999999999999E-2</v>
      </c>
      <c r="B96" s="109">
        <f t="shared" si="3"/>
        <v>16.119689999999828</v>
      </c>
      <c r="E96" s="110">
        <f t="shared" si="4"/>
        <v>14.507999999999845</v>
      </c>
      <c r="F96" s="111">
        <v>9.2999999999999E-2</v>
      </c>
      <c r="J96" s="111">
        <v>9.2999999999999E-2</v>
      </c>
      <c r="K96" s="110">
        <f t="shared" si="5"/>
        <v>14.507999999999845</v>
      </c>
    </row>
    <row r="97" spans="1:11" x14ac:dyDescent="0.45">
      <c r="A97" s="108">
        <v>9.3999999999999001E-2</v>
      </c>
      <c r="B97" s="109">
        <f t="shared" si="3"/>
        <v>16.293019999999828</v>
      </c>
      <c r="E97" s="110">
        <f t="shared" si="4"/>
        <v>14.663999999999843</v>
      </c>
      <c r="F97" s="111">
        <v>9.3999999999999001E-2</v>
      </c>
      <c r="J97" s="111">
        <v>9.3999999999999001E-2</v>
      </c>
      <c r="K97" s="110">
        <f t="shared" si="5"/>
        <v>14.663999999999843</v>
      </c>
    </row>
    <row r="98" spans="1:11" x14ac:dyDescent="0.45">
      <c r="A98" s="108">
        <v>9.4999999999999002E-2</v>
      </c>
      <c r="B98" s="109">
        <f t="shared" si="3"/>
        <v>16.466349999999828</v>
      </c>
      <c r="E98" s="110">
        <f t="shared" si="4"/>
        <v>14.819999999999844</v>
      </c>
      <c r="F98" s="111">
        <v>9.4999999999999002E-2</v>
      </c>
      <c r="J98" s="111">
        <v>9.4999999999999002E-2</v>
      </c>
      <c r="K98" s="110">
        <f t="shared" si="5"/>
        <v>14.819999999999844</v>
      </c>
    </row>
    <row r="99" spans="1:11" x14ac:dyDescent="0.45">
      <c r="A99" s="108">
        <v>9.5999999999999003E-2</v>
      </c>
      <c r="B99" s="109">
        <f t="shared" si="3"/>
        <v>16.639679999999828</v>
      </c>
      <c r="E99" s="110">
        <f t="shared" si="4"/>
        <v>14.975999999999845</v>
      </c>
      <c r="F99" s="111">
        <v>9.5999999999999003E-2</v>
      </c>
      <c r="J99" s="111">
        <v>9.5999999999999003E-2</v>
      </c>
      <c r="K99" s="110">
        <f t="shared" si="5"/>
        <v>14.975999999999845</v>
      </c>
    </row>
    <row r="100" spans="1:11" x14ac:dyDescent="0.45">
      <c r="A100" s="108">
        <v>9.6999999999999004E-2</v>
      </c>
      <c r="B100" s="109">
        <f t="shared" si="3"/>
        <v>16.813009999999828</v>
      </c>
      <c r="E100" s="110">
        <f t="shared" si="4"/>
        <v>15.131999999999845</v>
      </c>
      <c r="F100" s="111">
        <v>9.6999999999999004E-2</v>
      </c>
      <c r="J100" s="111">
        <v>9.6999999999999004E-2</v>
      </c>
      <c r="K100" s="110">
        <f t="shared" si="5"/>
        <v>15.131999999999845</v>
      </c>
    </row>
    <row r="101" spans="1:11" x14ac:dyDescent="0.45">
      <c r="A101" s="108">
        <v>9.7999999999999005E-2</v>
      </c>
      <c r="B101" s="109">
        <f t="shared" si="3"/>
        <v>16.986339999999828</v>
      </c>
      <c r="E101" s="110">
        <f t="shared" si="4"/>
        <v>15.287999999999844</v>
      </c>
      <c r="F101" s="111">
        <v>9.7999999999999005E-2</v>
      </c>
      <c r="J101" s="111">
        <v>9.7999999999999005E-2</v>
      </c>
      <c r="K101" s="110">
        <f t="shared" si="5"/>
        <v>15.287999999999844</v>
      </c>
    </row>
    <row r="102" spans="1:11" x14ac:dyDescent="0.45">
      <c r="A102" s="108">
        <v>9.8999999999999005E-2</v>
      </c>
      <c r="B102" s="109">
        <f t="shared" si="3"/>
        <v>17.159669999999828</v>
      </c>
      <c r="E102" s="110">
        <f t="shared" si="4"/>
        <v>15.443999999999845</v>
      </c>
      <c r="F102" s="111">
        <v>9.8999999999999005E-2</v>
      </c>
      <c r="J102" s="111">
        <v>9.8999999999999005E-2</v>
      </c>
      <c r="K102" s="110">
        <f t="shared" si="5"/>
        <v>15.443999999999845</v>
      </c>
    </row>
    <row r="103" spans="1:11" x14ac:dyDescent="0.45">
      <c r="A103" s="108">
        <v>9.9999999999999006E-2</v>
      </c>
      <c r="B103" s="109">
        <f t="shared" si="3"/>
        <v>17.332999999999828</v>
      </c>
      <c r="E103" s="110">
        <f t="shared" si="4"/>
        <v>15.599999999999845</v>
      </c>
      <c r="F103" s="111">
        <v>9.9999999999999006E-2</v>
      </c>
      <c r="J103" s="111">
        <v>9.9999999999999006E-2</v>
      </c>
      <c r="K103" s="110">
        <f t="shared" si="5"/>
        <v>15.599999999999845</v>
      </c>
    </row>
    <row r="104" spans="1:11" x14ac:dyDescent="0.45">
      <c r="A104" s="108">
        <v>0.10099999999999899</v>
      </c>
      <c r="B104" s="109">
        <f t="shared" si="3"/>
        <v>17.506329999999828</v>
      </c>
      <c r="E104" s="110">
        <f t="shared" si="4"/>
        <v>15.755999999999842</v>
      </c>
      <c r="F104" s="111">
        <v>0.10099999999999899</v>
      </c>
      <c r="J104" s="111">
        <v>0.10099999999999899</v>
      </c>
      <c r="K104" s="110">
        <f t="shared" si="5"/>
        <v>15.755999999999842</v>
      </c>
    </row>
    <row r="105" spans="1:11" x14ac:dyDescent="0.45">
      <c r="A105" s="108">
        <v>0.10199999999999899</v>
      </c>
      <c r="B105" s="109">
        <f t="shared" si="3"/>
        <v>17.679659999999828</v>
      </c>
      <c r="E105" s="110">
        <f t="shared" si="4"/>
        <v>15.911999999999843</v>
      </c>
      <c r="F105" s="111">
        <v>0.10199999999999899</v>
      </c>
      <c r="J105" s="111">
        <v>0.10199999999999899</v>
      </c>
      <c r="K105" s="110">
        <f t="shared" si="5"/>
        <v>15.911999999999843</v>
      </c>
    </row>
    <row r="106" spans="1:11" x14ac:dyDescent="0.45">
      <c r="A106" s="108">
        <v>0.102999999999999</v>
      </c>
      <c r="B106" s="109">
        <f t="shared" si="3"/>
        <v>17.852989999999828</v>
      </c>
      <c r="E106" s="110">
        <f t="shared" si="4"/>
        <v>16.067999999999842</v>
      </c>
      <c r="F106" s="111">
        <v>0.102999999999999</v>
      </c>
      <c r="J106" s="111">
        <v>0.102999999999999</v>
      </c>
      <c r="K106" s="110">
        <f t="shared" si="5"/>
        <v>16.067999999999842</v>
      </c>
    </row>
    <row r="107" spans="1:11" x14ac:dyDescent="0.45">
      <c r="A107" s="108">
        <v>0.103999999999999</v>
      </c>
      <c r="B107" s="109">
        <f t="shared" si="3"/>
        <v>18.026319999999828</v>
      </c>
      <c r="E107" s="110">
        <f t="shared" si="4"/>
        <v>16.223999999999844</v>
      </c>
      <c r="F107" s="111">
        <v>0.103999999999999</v>
      </c>
      <c r="J107" s="111">
        <v>0.103999999999999</v>
      </c>
      <c r="K107" s="110">
        <f t="shared" si="5"/>
        <v>16.223999999999844</v>
      </c>
    </row>
    <row r="108" spans="1:11" x14ac:dyDescent="0.45">
      <c r="A108" s="108">
        <v>0.104999999999999</v>
      </c>
      <c r="B108" s="109">
        <f t="shared" si="3"/>
        <v>18.199649999999828</v>
      </c>
      <c r="E108" s="110">
        <f t="shared" si="4"/>
        <v>16.379999999999843</v>
      </c>
      <c r="F108" s="111">
        <v>0.104999999999999</v>
      </c>
      <c r="J108" s="111">
        <v>0.104999999999999</v>
      </c>
      <c r="K108" s="110">
        <f t="shared" si="5"/>
        <v>16.379999999999843</v>
      </c>
    </row>
    <row r="109" spans="1:11" x14ac:dyDescent="0.45">
      <c r="A109" s="108">
        <v>0.105999999999999</v>
      </c>
      <c r="B109" s="109">
        <f t="shared" si="3"/>
        <v>18.372979999999828</v>
      </c>
      <c r="E109" s="110">
        <f t="shared" si="4"/>
        <v>16.535999999999845</v>
      </c>
      <c r="F109" s="111">
        <v>0.105999999999999</v>
      </c>
      <c r="J109" s="111">
        <v>0.105999999999999</v>
      </c>
      <c r="K109" s="110">
        <f t="shared" si="5"/>
        <v>16.535999999999845</v>
      </c>
    </row>
    <row r="110" spans="1:11" x14ac:dyDescent="0.45">
      <c r="A110" s="108">
        <v>0.106999999999999</v>
      </c>
      <c r="B110" s="109">
        <f t="shared" si="3"/>
        <v>18.546309999999828</v>
      </c>
      <c r="E110" s="110">
        <f t="shared" si="4"/>
        <v>16.691999999999844</v>
      </c>
      <c r="F110" s="111">
        <v>0.106999999999999</v>
      </c>
      <c r="J110" s="111">
        <v>0.106999999999999</v>
      </c>
      <c r="K110" s="110">
        <f t="shared" si="5"/>
        <v>16.691999999999844</v>
      </c>
    </row>
    <row r="111" spans="1:11" x14ac:dyDescent="0.45">
      <c r="A111" s="108">
        <v>0.107999999999999</v>
      </c>
      <c r="B111" s="109">
        <f t="shared" si="3"/>
        <v>18.719639999999828</v>
      </c>
      <c r="E111" s="110">
        <f t="shared" si="4"/>
        <v>16.847999999999843</v>
      </c>
      <c r="F111" s="111">
        <v>0.107999999999999</v>
      </c>
      <c r="J111" s="111">
        <v>0.107999999999999</v>
      </c>
      <c r="K111" s="110">
        <f t="shared" si="5"/>
        <v>16.847999999999843</v>
      </c>
    </row>
    <row r="112" spans="1:11" x14ac:dyDescent="0.45">
      <c r="A112" s="108">
        <v>0.108999999999999</v>
      </c>
      <c r="B112" s="109">
        <f t="shared" si="3"/>
        <v>18.892969999999828</v>
      </c>
      <c r="E112" s="110">
        <f t="shared" si="4"/>
        <v>17.003999999999845</v>
      </c>
      <c r="F112" s="111">
        <v>0.108999999999999</v>
      </c>
      <c r="J112" s="111">
        <v>0.108999999999999</v>
      </c>
      <c r="K112" s="110">
        <f t="shared" si="5"/>
        <v>17.003999999999845</v>
      </c>
    </row>
    <row r="113" spans="1:11" x14ac:dyDescent="0.45">
      <c r="A113" s="108">
        <v>0.109999999999999</v>
      </c>
      <c r="B113" s="109">
        <f t="shared" si="3"/>
        <v>19.066299999999828</v>
      </c>
      <c r="E113" s="110">
        <f t="shared" si="4"/>
        <v>17.159999999999844</v>
      </c>
      <c r="F113" s="111">
        <v>0.109999999999999</v>
      </c>
      <c r="J113" s="111">
        <v>0.109999999999999</v>
      </c>
      <c r="K113" s="110">
        <f t="shared" si="5"/>
        <v>17.159999999999844</v>
      </c>
    </row>
    <row r="114" spans="1:11" x14ac:dyDescent="0.45">
      <c r="A114" s="108">
        <v>0.110999999999999</v>
      </c>
      <c r="B114" s="109">
        <f t="shared" si="3"/>
        <v>19.239629999999828</v>
      </c>
      <c r="E114" s="110">
        <f t="shared" si="4"/>
        <v>17.315999999999843</v>
      </c>
      <c r="F114" s="111">
        <v>0.110999999999999</v>
      </c>
      <c r="J114" s="111">
        <v>0.110999999999999</v>
      </c>
      <c r="K114" s="110">
        <f t="shared" si="5"/>
        <v>17.315999999999843</v>
      </c>
    </row>
    <row r="115" spans="1:11" x14ac:dyDescent="0.45">
      <c r="A115" s="108">
        <v>0.111999999999999</v>
      </c>
      <c r="B115" s="109">
        <f t="shared" si="3"/>
        <v>19.412959999999828</v>
      </c>
      <c r="E115" s="110">
        <f t="shared" si="4"/>
        <v>17.471999999999845</v>
      </c>
      <c r="F115" s="111">
        <v>0.111999999999999</v>
      </c>
      <c r="J115" s="111">
        <v>0.111999999999999</v>
      </c>
      <c r="K115" s="110">
        <f t="shared" si="5"/>
        <v>17.471999999999845</v>
      </c>
    </row>
    <row r="116" spans="1:11" x14ac:dyDescent="0.45">
      <c r="A116" s="108">
        <v>0.112999999999999</v>
      </c>
      <c r="B116" s="109">
        <f t="shared" si="3"/>
        <v>19.586289999999828</v>
      </c>
      <c r="E116" s="110">
        <f t="shared" si="4"/>
        <v>17.627999999999844</v>
      </c>
      <c r="F116" s="111">
        <v>0.112999999999999</v>
      </c>
      <c r="J116" s="111">
        <v>0.112999999999999</v>
      </c>
      <c r="K116" s="110">
        <f t="shared" si="5"/>
        <v>17.627999999999844</v>
      </c>
    </row>
    <row r="117" spans="1:11" x14ac:dyDescent="0.45">
      <c r="A117" s="108">
        <v>0.113999999999999</v>
      </c>
      <c r="B117" s="109">
        <f t="shared" si="3"/>
        <v>19.759619999999828</v>
      </c>
      <c r="E117" s="110">
        <f t="shared" si="4"/>
        <v>17.783999999999846</v>
      </c>
      <c r="F117" s="111">
        <v>0.113999999999999</v>
      </c>
      <c r="J117" s="111">
        <v>0.113999999999999</v>
      </c>
      <c r="K117" s="110">
        <f t="shared" si="5"/>
        <v>17.783999999999846</v>
      </c>
    </row>
    <row r="118" spans="1:11" x14ac:dyDescent="0.45">
      <c r="A118" s="108">
        <v>0.11499999999999901</v>
      </c>
      <c r="B118" s="109">
        <f t="shared" si="3"/>
        <v>19.932949999999828</v>
      </c>
      <c r="E118" s="110">
        <f t="shared" si="4"/>
        <v>17.939999999999845</v>
      </c>
      <c r="F118" s="111">
        <v>0.11499999999999901</v>
      </c>
      <c r="J118" s="111">
        <v>0.11499999999999901</v>
      </c>
      <c r="K118" s="110">
        <f t="shared" si="5"/>
        <v>17.939999999999845</v>
      </c>
    </row>
    <row r="119" spans="1:11" x14ac:dyDescent="0.45">
      <c r="A119" s="108">
        <v>0.11599999999999901</v>
      </c>
      <c r="B119" s="109">
        <f t="shared" si="3"/>
        <v>20.106279999999828</v>
      </c>
      <c r="E119" s="110">
        <f t="shared" si="4"/>
        <v>18.095999999999844</v>
      </c>
      <c r="F119" s="111">
        <v>0.11599999999999901</v>
      </c>
      <c r="J119" s="111">
        <v>0.11599999999999901</v>
      </c>
      <c r="K119" s="110">
        <f t="shared" si="5"/>
        <v>18.095999999999844</v>
      </c>
    </row>
    <row r="120" spans="1:11" x14ac:dyDescent="0.45">
      <c r="A120" s="108">
        <v>0.11699999999999899</v>
      </c>
      <c r="B120" s="109">
        <f t="shared" si="3"/>
        <v>20.279609999999828</v>
      </c>
      <c r="E120" s="110">
        <f t="shared" si="4"/>
        <v>18.251999999999843</v>
      </c>
      <c r="F120" s="111">
        <v>0.11699999999999899</v>
      </c>
      <c r="J120" s="111">
        <v>0.11699999999999899</v>
      </c>
      <c r="K120" s="110">
        <f t="shared" si="5"/>
        <v>18.251999999999843</v>
      </c>
    </row>
    <row r="121" spans="1:11" x14ac:dyDescent="0.45">
      <c r="A121" s="108">
        <v>0.11799999999999899</v>
      </c>
      <c r="B121" s="109">
        <f t="shared" si="3"/>
        <v>20.452939999999828</v>
      </c>
      <c r="E121" s="110">
        <f t="shared" si="4"/>
        <v>18.407999999999845</v>
      </c>
      <c r="F121" s="111">
        <v>0.11799999999999899</v>
      </c>
      <c r="J121" s="111">
        <v>0.11799999999999899</v>
      </c>
      <c r="K121" s="110">
        <f t="shared" si="5"/>
        <v>18.407999999999845</v>
      </c>
    </row>
    <row r="122" spans="1:11" x14ac:dyDescent="0.45">
      <c r="A122" s="108">
        <v>0.118999999999999</v>
      </c>
      <c r="B122" s="109">
        <f t="shared" si="3"/>
        <v>20.626269999999828</v>
      </c>
      <c r="E122" s="110">
        <f t="shared" si="4"/>
        <v>18.563999999999844</v>
      </c>
      <c r="F122" s="111">
        <v>0.118999999999999</v>
      </c>
      <c r="J122" s="111">
        <v>0.118999999999999</v>
      </c>
      <c r="K122" s="110">
        <f t="shared" si="5"/>
        <v>18.563999999999844</v>
      </c>
    </row>
    <row r="123" spans="1:11" x14ac:dyDescent="0.45">
      <c r="A123" s="108">
        <v>0.119999999999999</v>
      </c>
      <c r="B123" s="109">
        <f t="shared" si="3"/>
        <v>20.799599999999828</v>
      </c>
      <c r="E123" s="110">
        <f t="shared" si="4"/>
        <v>18.719999999999843</v>
      </c>
      <c r="F123" s="111">
        <v>0.119999999999999</v>
      </c>
      <c r="J123" s="111">
        <v>0.119999999999999</v>
      </c>
      <c r="K123" s="110">
        <f t="shared" si="5"/>
        <v>18.719999999999843</v>
      </c>
    </row>
    <row r="124" spans="1:11" x14ac:dyDescent="0.45">
      <c r="A124" s="108">
        <v>0.120999999999999</v>
      </c>
      <c r="B124" s="109">
        <f t="shared" si="3"/>
        <v>20.972929999999828</v>
      </c>
      <c r="E124" s="110">
        <f t="shared" si="4"/>
        <v>18.875999999999845</v>
      </c>
      <c r="F124" s="111">
        <v>0.120999999999999</v>
      </c>
      <c r="J124" s="111">
        <v>0.120999999999999</v>
      </c>
      <c r="K124" s="110">
        <f t="shared" si="5"/>
        <v>18.875999999999845</v>
      </c>
    </row>
    <row r="125" spans="1:11" x14ac:dyDescent="0.45">
      <c r="A125" s="108">
        <v>0.121999999999999</v>
      </c>
      <c r="B125" s="109">
        <f t="shared" si="3"/>
        <v>21.146259999999828</v>
      </c>
      <c r="E125" s="110">
        <f t="shared" si="4"/>
        <v>19.031999999999844</v>
      </c>
      <c r="F125" s="111">
        <v>0.121999999999999</v>
      </c>
      <c r="J125" s="111">
        <v>0.121999999999999</v>
      </c>
      <c r="K125" s="110">
        <f t="shared" si="5"/>
        <v>19.031999999999844</v>
      </c>
    </row>
    <row r="126" spans="1:11" x14ac:dyDescent="0.45">
      <c r="A126" s="108">
        <v>0.122999999999999</v>
      </c>
      <c r="B126" s="109">
        <f t="shared" si="3"/>
        <v>21.319589999999828</v>
      </c>
      <c r="E126" s="110">
        <f t="shared" si="4"/>
        <v>19.187999999999843</v>
      </c>
      <c r="F126" s="111">
        <v>0.122999999999999</v>
      </c>
      <c r="J126" s="111">
        <v>0.122999999999999</v>
      </c>
      <c r="K126" s="110">
        <f t="shared" si="5"/>
        <v>19.187999999999843</v>
      </c>
    </row>
    <row r="127" spans="1:11" x14ac:dyDescent="0.45">
      <c r="A127" s="108">
        <v>0.123999999999999</v>
      </c>
      <c r="B127" s="109">
        <f t="shared" si="3"/>
        <v>21.492919999999827</v>
      </c>
      <c r="E127" s="110">
        <f t="shared" si="4"/>
        <v>19.343999999999845</v>
      </c>
      <c r="F127" s="111">
        <v>0.123999999999999</v>
      </c>
      <c r="J127" s="111">
        <v>0.123999999999999</v>
      </c>
      <c r="K127" s="110">
        <f t="shared" si="5"/>
        <v>19.343999999999845</v>
      </c>
    </row>
    <row r="128" spans="1:11" x14ac:dyDescent="0.45">
      <c r="A128" s="108">
        <v>0.124999999999999</v>
      </c>
      <c r="B128" s="109">
        <f t="shared" si="3"/>
        <v>21.666249999999827</v>
      </c>
      <c r="E128" s="110">
        <f t="shared" si="4"/>
        <v>19.499999999999844</v>
      </c>
      <c r="F128" s="111">
        <v>0.124999999999999</v>
      </c>
      <c r="J128" s="111">
        <v>0.124999999999999</v>
      </c>
      <c r="K128" s="110">
        <f t="shared" si="5"/>
        <v>19.499999999999844</v>
      </c>
    </row>
    <row r="129" spans="1:11" x14ac:dyDescent="0.45">
      <c r="A129" s="108">
        <v>0.125999999999999</v>
      </c>
      <c r="B129" s="109">
        <f t="shared" si="3"/>
        <v>21.839579999999827</v>
      </c>
      <c r="E129" s="110">
        <f t="shared" si="4"/>
        <v>19.655999999999842</v>
      </c>
      <c r="F129" s="111">
        <v>0.125999999999999</v>
      </c>
      <c r="J129" s="111">
        <v>0.125999999999999</v>
      </c>
      <c r="K129" s="110">
        <f t="shared" si="5"/>
        <v>19.655999999999842</v>
      </c>
    </row>
    <row r="130" spans="1:11" x14ac:dyDescent="0.45">
      <c r="A130" s="108">
        <v>0.126999999999999</v>
      </c>
      <c r="B130" s="109">
        <f t="shared" si="3"/>
        <v>22.012909999999827</v>
      </c>
      <c r="E130" s="110">
        <f t="shared" si="4"/>
        <v>19.811999999999845</v>
      </c>
      <c r="F130" s="111">
        <v>0.126999999999999</v>
      </c>
      <c r="J130" s="111">
        <v>0.126999999999999</v>
      </c>
      <c r="K130" s="110">
        <f t="shared" si="5"/>
        <v>19.811999999999845</v>
      </c>
    </row>
    <row r="131" spans="1:11" x14ac:dyDescent="0.45">
      <c r="A131" s="108">
        <v>0.127999999999999</v>
      </c>
      <c r="B131" s="109">
        <f t="shared" ref="B131:B194" si="6">A131*$B$2</f>
        <v>22.186239999999827</v>
      </c>
      <c r="E131" s="110">
        <f t="shared" ref="E131:E194" si="7">F131*$E$2</f>
        <v>19.967999999999844</v>
      </c>
      <c r="F131" s="111">
        <v>0.127999999999999</v>
      </c>
      <c r="J131" s="111">
        <v>0.127999999999999</v>
      </c>
      <c r="K131" s="110">
        <f t="shared" ref="K131:K194" si="8">J131*$E$2</f>
        <v>19.967999999999844</v>
      </c>
    </row>
    <row r="132" spans="1:11" x14ac:dyDescent="0.45">
      <c r="A132" s="108">
        <v>0.128999999999999</v>
      </c>
      <c r="B132" s="109">
        <f t="shared" si="6"/>
        <v>22.359569999999827</v>
      </c>
      <c r="E132" s="110">
        <f t="shared" si="7"/>
        <v>20.123999999999846</v>
      </c>
      <c r="F132" s="111">
        <v>0.128999999999999</v>
      </c>
      <c r="J132" s="111">
        <v>0.128999999999999</v>
      </c>
      <c r="K132" s="110">
        <f t="shared" si="8"/>
        <v>20.123999999999846</v>
      </c>
    </row>
    <row r="133" spans="1:11" x14ac:dyDescent="0.45">
      <c r="A133" s="108">
        <v>0.12999999999999901</v>
      </c>
      <c r="B133" s="109">
        <f t="shared" si="6"/>
        <v>22.532899999999831</v>
      </c>
      <c r="E133" s="110">
        <f t="shared" si="7"/>
        <v>20.279999999999845</v>
      </c>
      <c r="F133" s="111">
        <v>0.12999999999999901</v>
      </c>
      <c r="J133" s="111">
        <v>0.12999999999999901</v>
      </c>
      <c r="K133" s="110">
        <f t="shared" si="8"/>
        <v>20.279999999999845</v>
      </c>
    </row>
    <row r="134" spans="1:11" x14ac:dyDescent="0.45">
      <c r="A134" s="108">
        <v>0.13099999999999901</v>
      </c>
      <c r="B134" s="109">
        <f t="shared" si="6"/>
        <v>22.706229999999831</v>
      </c>
      <c r="E134" s="110">
        <f t="shared" si="7"/>
        <v>20.435999999999844</v>
      </c>
      <c r="F134" s="111">
        <v>0.13099999999999901</v>
      </c>
      <c r="J134" s="111">
        <v>0.13099999999999901</v>
      </c>
      <c r="K134" s="110">
        <f t="shared" si="8"/>
        <v>20.435999999999844</v>
      </c>
    </row>
    <row r="135" spans="1:11" x14ac:dyDescent="0.45">
      <c r="A135" s="108">
        <v>0.13199999999999901</v>
      </c>
      <c r="B135" s="109">
        <f t="shared" si="6"/>
        <v>22.879559999999831</v>
      </c>
      <c r="E135" s="110">
        <f t="shared" si="7"/>
        <v>20.591999999999846</v>
      </c>
      <c r="F135" s="111">
        <v>0.13199999999999901</v>
      </c>
      <c r="J135" s="111">
        <v>0.13199999999999901</v>
      </c>
      <c r="K135" s="110">
        <f t="shared" si="8"/>
        <v>20.591999999999846</v>
      </c>
    </row>
    <row r="136" spans="1:11" x14ac:dyDescent="0.45">
      <c r="A136" s="108">
        <v>0.13299999999999901</v>
      </c>
      <c r="B136" s="109">
        <f t="shared" si="6"/>
        <v>23.052889999999831</v>
      </c>
      <c r="E136" s="110">
        <f t="shared" si="7"/>
        <v>20.747999999999845</v>
      </c>
      <c r="F136" s="111">
        <v>0.13299999999999901</v>
      </c>
      <c r="J136" s="111">
        <v>0.13299999999999901</v>
      </c>
      <c r="K136" s="110">
        <f t="shared" si="8"/>
        <v>20.747999999999845</v>
      </c>
    </row>
    <row r="137" spans="1:11" x14ac:dyDescent="0.45">
      <c r="A137" s="108">
        <v>0.13399999999999901</v>
      </c>
      <c r="B137" s="109">
        <f t="shared" si="6"/>
        <v>23.226219999999831</v>
      </c>
      <c r="E137" s="110">
        <f t="shared" si="7"/>
        <v>20.903999999999847</v>
      </c>
      <c r="F137" s="111">
        <v>0.13399999999999901</v>
      </c>
      <c r="J137" s="111">
        <v>0.13399999999999901</v>
      </c>
      <c r="K137" s="110">
        <f t="shared" si="8"/>
        <v>20.903999999999847</v>
      </c>
    </row>
    <row r="138" spans="1:11" x14ac:dyDescent="0.45">
      <c r="A138" s="108">
        <v>0.13499999999999901</v>
      </c>
      <c r="B138" s="109">
        <f t="shared" si="6"/>
        <v>23.399549999999831</v>
      </c>
      <c r="E138" s="110">
        <f t="shared" si="7"/>
        <v>21.059999999999846</v>
      </c>
      <c r="F138" s="111">
        <v>0.13499999999999901</v>
      </c>
      <c r="J138" s="111">
        <v>0.13499999999999901</v>
      </c>
      <c r="K138" s="110">
        <f t="shared" si="8"/>
        <v>21.059999999999846</v>
      </c>
    </row>
    <row r="139" spans="1:11" x14ac:dyDescent="0.45">
      <c r="A139" s="108">
        <v>0.13599999999999901</v>
      </c>
      <c r="B139" s="109">
        <f t="shared" si="6"/>
        <v>23.572879999999831</v>
      </c>
      <c r="E139" s="110">
        <f t="shared" si="7"/>
        <v>21.215999999999845</v>
      </c>
      <c r="F139" s="111">
        <v>0.13599999999999901</v>
      </c>
      <c r="J139" s="111">
        <v>0.13599999999999901</v>
      </c>
      <c r="K139" s="110">
        <f t="shared" si="8"/>
        <v>21.215999999999845</v>
      </c>
    </row>
    <row r="140" spans="1:11" x14ac:dyDescent="0.45">
      <c r="A140" s="108">
        <v>0.13699999999999901</v>
      </c>
      <c r="B140" s="109">
        <f t="shared" si="6"/>
        <v>23.746209999999831</v>
      </c>
      <c r="E140" s="110">
        <f t="shared" si="7"/>
        <v>21.371999999999847</v>
      </c>
      <c r="F140" s="111">
        <v>0.13699999999999901</v>
      </c>
      <c r="J140" s="111">
        <v>0.13699999999999901</v>
      </c>
      <c r="K140" s="110">
        <f t="shared" si="8"/>
        <v>21.371999999999847</v>
      </c>
    </row>
    <row r="141" spans="1:11" x14ac:dyDescent="0.45">
      <c r="A141" s="108">
        <v>0.13799999999999901</v>
      </c>
      <c r="B141" s="109">
        <f t="shared" si="6"/>
        <v>23.919539999999831</v>
      </c>
      <c r="E141" s="110">
        <f t="shared" si="7"/>
        <v>21.527999999999846</v>
      </c>
      <c r="F141" s="111">
        <v>0.13799999999999901</v>
      </c>
      <c r="J141" s="111">
        <v>0.13799999999999901</v>
      </c>
      <c r="K141" s="110">
        <f t="shared" si="8"/>
        <v>21.527999999999846</v>
      </c>
    </row>
    <row r="142" spans="1:11" x14ac:dyDescent="0.45">
      <c r="A142" s="108">
        <v>0.13899999999999901</v>
      </c>
      <c r="B142" s="109">
        <f t="shared" si="6"/>
        <v>24.092869999999831</v>
      </c>
      <c r="E142" s="110">
        <f t="shared" si="7"/>
        <v>21.683999999999845</v>
      </c>
      <c r="F142" s="111">
        <v>0.13899999999999901</v>
      </c>
      <c r="J142" s="111">
        <v>0.13899999999999901</v>
      </c>
      <c r="K142" s="110">
        <f t="shared" si="8"/>
        <v>21.683999999999845</v>
      </c>
    </row>
    <row r="143" spans="1:11" x14ac:dyDescent="0.45">
      <c r="A143" s="108">
        <v>0.13999999999999899</v>
      </c>
      <c r="B143" s="109">
        <f t="shared" si="6"/>
        <v>24.266199999999827</v>
      </c>
      <c r="E143" s="110">
        <f t="shared" si="7"/>
        <v>21.839999999999844</v>
      </c>
      <c r="F143" s="111">
        <v>0.13999999999999899</v>
      </c>
      <c r="J143" s="111">
        <v>0.13999999999999899</v>
      </c>
      <c r="K143" s="110">
        <f t="shared" si="8"/>
        <v>21.839999999999844</v>
      </c>
    </row>
    <row r="144" spans="1:11" x14ac:dyDescent="0.45">
      <c r="A144" s="108">
        <v>0.14099999999999899</v>
      </c>
      <c r="B144" s="109">
        <f t="shared" si="6"/>
        <v>24.439529999999827</v>
      </c>
      <c r="E144" s="110">
        <f t="shared" si="7"/>
        <v>21.995999999999842</v>
      </c>
      <c r="F144" s="111">
        <v>0.14099999999999899</v>
      </c>
      <c r="J144" s="111">
        <v>0.14099999999999899</v>
      </c>
      <c r="K144" s="110">
        <f t="shared" si="8"/>
        <v>21.995999999999842</v>
      </c>
    </row>
    <row r="145" spans="1:11" x14ac:dyDescent="0.45">
      <c r="A145" s="108">
        <v>0.14199999999999899</v>
      </c>
      <c r="B145" s="109">
        <f t="shared" si="6"/>
        <v>24.612859999999827</v>
      </c>
      <c r="E145" s="110">
        <f t="shared" si="7"/>
        <v>22.151999999999841</v>
      </c>
      <c r="F145" s="111">
        <v>0.14199999999999899</v>
      </c>
      <c r="J145" s="111">
        <v>0.14199999999999899</v>
      </c>
      <c r="K145" s="110">
        <f t="shared" si="8"/>
        <v>22.151999999999841</v>
      </c>
    </row>
    <row r="146" spans="1:11" x14ac:dyDescent="0.45">
      <c r="A146" s="108">
        <v>0.14299999999999899</v>
      </c>
      <c r="B146" s="109">
        <f t="shared" si="6"/>
        <v>24.786189999999827</v>
      </c>
      <c r="E146" s="110">
        <f t="shared" si="7"/>
        <v>22.307999999999844</v>
      </c>
      <c r="F146" s="111">
        <v>0.14299999999999899</v>
      </c>
      <c r="J146" s="111">
        <v>0.14299999999999899</v>
      </c>
      <c r="K146" s="110">
        <f t="shared" si="8"/>
        <v>22.307999999999844</v>
      </c>
    </row>
    <row r="147" spans="1:11" x14ac:dyDescent="0.45">
      <c r="A147" s="108">
        <v>0.14399999999999899</v>
      </c>
      <c r="B147" s="109">
        <f t="shared" si="6"/>
        <v>24.959519999999827</v>
      </c>
      <c r="E147" s="110">
        <f t="shared" si="7"/>
        <v>22.463999999999842</v>
      </c>
      <c r="F147" s="111">
        <v>0.14399999999999899</v>
      </c>
      <c r="J147" s="111">
        <v>0.14399999999999899</v>
      </c>
      <c r="K147" s="110">
        <f t="shared" si="8"/>
        <v>22.463999999999842</v>
      </c>
    </row>
    <row r="148" spans="1:11" x14ac:dyDescent="0.45">
      <c r="A148" s="108">
        <v>0.14499999999999899</v>
      </c>
      <c r="B148" s="109">
        <f t="shared" si="6"/>
        <v>25.132849999999827</v>
      </c>
      <c r="E148" s="110">
        <f t="shared" si="7"/>
        <v>22.619999999999841</v>
      </c>
      <c r="F148" s="111">
        <v>0.14499999999999899</v>
      </c>
      <c r="J148" s="111">
        <v>0.14499999999999899</v>
      </c>
      <c r="K148" s="110">
        <f t="shared" si="8"/>
        <v>22.619999999999841</v>
      </c>
    </row>
    <row r="149" spans="1:11" x14ac:dyDescent="0.45">
      <c r="A149" s="108">
        <v>0.14599999999999899</v>
      </c>
      <c r="B149" s="109">
        <f t="shared" si="6"/>
        <v>25.306179999999827</v>
      </c>
      <c r="E149" s="110">
        <f t="shared" si="7"/>
        <v>22.775999999999843</v>
      </c>
      <c r="F149" s="111">
        <v>0.14599999999999899</v>
      </c>
      <c r="J149" s="111">
        <v>0.14599999999999899</v>
      </c>
      <c r="K149" s="110">
        <f t="shared" si="8"/>
        <v>22.775999999999843</v>
      </c>
    </row>
    <row r="150" spans="1:11" x14ac:dyDescent="0.45">
      <c r="A150" s="108">
        <v>0.14699999999999899</v>
      </c>
      <c r="B150" s="109">
        <f t="shared" si="6"/>
        <v>25.479509999999827</v>
      </c>
      <c r="E150" s="110">
        <f t="shared" si="7"/>
        <v>22.931999999999842</v>
      </c>
      <c r="F150" s="111">
        <v>0.14699999999999899</v>
      </c>
      <c r="J150" s="111">
        <v>0.14699999999999899</v>
      </c>
      <c r="K150" s="110">
        <f t="shared" si="8"/>
        <v>22.931999999999842</v>
      </c>
    </row>
    <row r="151" spans="1:11" x14ac:dyDescent="0.45">
      <c r="A151" s="108">
        <v>0.14799999999999899</v>
      </c>
      <c r="B151" s="109">
        <f t="shared" si="6"/>
        <v>25.652839999999827</v>
      </c>
      <c r="E151" s="110">
        <f t="shared" si="7"/>
        <v>23.087999999999845</v>
      </c>
      <c r="F151" s="111">
        <v>0.14799999999999899</v>
      </c>
      <c r="J151" s="111">
        <v>0.14799999999999899</v>
      </c>
      <c r="K151" s="110">
        <f t="shared" si="8"/>
        <v>23.087999999999845</v>
      </c>
    </row>
    <row r="152" spans="1:11" x14ac:dyDescent="0.45">
      <c r="A152" s="108">
        <v>0.14899999999999899</v>
      </c>
      <c r="B152" s="109">
        <f t="shared" si="6"/>
        <v>25.826169999999827</v>
      </c>
      <c r="E152" s="110">
        <f t="shared" si="7"/>
        <v>23.243999999999843</v>
      </c>
      <c r="F152" s="111">
        <v>0.14899999999999899</v>
      </c>
      <c r="J152" s="111">
        <v>0.14899999999999899</v>
      </c>
      <c r="K152" s="110">
        <f t="shared" si="8"/>
        <v>23.243999999999843</v>
      </c>
    </row>
    <row r="153" spans="1:11" x14ac:dyDescent="0.45">
      <c r="A153" s="108">
        <v>0.149999999999999</v>
      </c>
      <c r="B153" s="109">
        <f t="shared" si="6"/>
        <v>25.999499999999827</v>
      </c>
      <c r="E153" s="110">
        <f t="shared" si="7"/>
        <v>23.399999999999842</v>
      </c>
      <c r="F153" s="111">
        <v>0.149999999999999</v>
      </c>
      <c r="J153" s="111">
        <v>0.149999999999999</v>
      </c>
      <c r="K153" s="110">
        <f t="shared" si="8"/>
        <v>23.399999999999842</v>
      </c>
    </row>
    <row r="154" spans="1:11" x14ac:dyDescent="0.45">
      <c r="A154" s="108">
        <v>0.150999999999999</v>
      </c>
      <c r="B154" s="109">
        <f t="shared" si="6"/>
        <v>26.172829999999827</v>
      </c>
      <c r="E154" s="110">
        <f t="shared" si="7"/>
        <v>23.555999999999845</v>
      </c>
      <c r="F154" s="111">
        <v>0.150999999999999</v>
      </c>
      <c r="J154" s="111">
        <v>0.150999999999999</v>
      </c>
      <c r="K154" s="110">
        <f t="shared" si="8"/>
        <v>23.555999999999845</v>
      </c>
    </row>
    <row r="155" spans="1:11" x14ac:dyDescent="0.45">
      <c r="A155" s="108">
        <v>0.151999999999999</v>
      </c>
      <c r="B155" s="109">
        <f t="shared" si="6"/>
        <v>26.346159999999827</v>
      </c>
      <c r="E155" s="110">
        <f t="shared" si="7"/>
        <v>23.711999999999843</v>
      </c>
      <c r="F155" s="111">
        <v>0.151999999999999</v>
      </c>
      <c r="J155" s="111">
        <v>0.151999999999999</v>
      </c>
      <c r="K155" s="110">
        <f t="shared" si="8"/>
        <v>23.711999999999843</v>
      </c>
    </row>
    <row r="156" spans="1:11" x14ac:dyDescent="0.45">
      <c r="A156" s="108">
        <v>0.152999999999999</v>
      </c>
      <c r="B156" s="109">
        <f t="shared" si="6"/>
        <v>26.519489999999827</v>
      </c>
      <c r="E156" s="110">
        <f t="shared" si="7"/>
        <v>23.867999999999842</v>
      </c>
      <c r="F156" s="111">
        <v>0.152999999999999</v>
      </c>
      <c r="J156" s="111">
        <v>0.152999999999999</v>
      </c>
      <c r="K156" s="110">
        <f t="shared" si="8"/>
        <v>23.867999999999842</v>
      </c>
    </row>
    <row r="157" spans="1:11" x14ac:dyDescent="0.45">
      <c r="A157" s="108">
        <v>0.153999999999999</v>
      </c>
      <c r="B157" s="109">
        <f t="shared" si="6"/>
        <v>26.692819999999827</v>
      </c>
      <c r="E157" s="110">
        <f t="shared" si="7"/>
        <v>24.023999999999845</v>
      </c>
      <c r="F157" s="111">
        <v>0.153999999999999</v>
      </c>
      <c r="J157" s="111">
        <v>0.153999999999999</v>
      </c>
      <c r="K157" s="110">
        <f t="shared" si="8"/>
        <v>24.023999999999845</v>
      </c>
    </row>
    <row r="158" spans="1:11" x14ac:dyDescent="0.45">
      <c r="A158" s="108">
        <v>0.154999999999999</v>
      </c>
      <c r="B158" s="109">
        <f t="shared" si="6"/>
        <v>26.866149999999827</v>
      </c>
      <c r="E158" s="110">
        <f t="shared" si="7"/>
        <v>24.179999999999843</v>
      </c>
      <c r="F158" s="111">
        <v>0.154999999999999</v>
      </c>
      <c r="J158" s="111">
        <v>0.154999999999999</v>
      </c>
      <c r="K158" s="110">
        <f t="shared" si="8"/>
        <v>24.179999999999843</v>
      </c>
    </row>
    <row r="159" spans="1:11" x14ac:dyDescent="0.45">
      <c r="A159" s="108">
        <v>0.155999999999999</v>
      </c>
      <c r="B159" s="109">
        <f t="shared" si="6"/>
        <v>27.039479999999827</v>
      </c>
      <c r="E159" s="110">
        <f t="shared" si="7"/>
        <v>24.335999999999846</v>
      </c>
      <c r="F159" s="111">
        <v>0.155999999999999</v>
      </c>
      <c r="J159" s="111">
        <v>0.155999999999999</v>
      </c>
      <c r="K159" s="110">
        <f t="shared" si="8"/>
        <v>24.335999999999846</v>
      </c>
    </row>
    <row r="160" spans="1:11" x14ac:dyDescent="0.45">
      <c r="A160" s="108">
        <v>0.156999999999999</v>
      </c>
      <c r="B160" s="109">
        <f t="shared" si="6"/>
        <v>27.212809999999831</v>
      </c>
      <c r="E160" s="110">
        <f t="shared" si="7"/>
        <v>24.491999999999845</v>
      </c>
      <c r="F160" s="111">
        <v>0.156999999999999</v>
      </c>
      <c r="J160" s="111">
        <v>0.156999999999999</v>
      </c>
      <c r="K160" s="110">
        <f t="shared" si="8"/>
        <v>24.491999999999845</v>
      </c>
    </row>
    <row r="161" spans="1:11" x14ac:dyDescent="0.45">
      <c r="A161" s="108">
        <v>0.157999999999999</v>
      </c>
      <c r="B161" s="109">
        <f t="shared" si="6"/>
        <v>27.386139999999831</v>
      </c>
      <c r="E161" s="110">
        <f t="shared" si="7"/>
        <v>24.647999999999843</v>
      </c>
      <c r="F161" s="111">
        <v>0.157999999999999</v>
      </c>
      <c r="J161" s="111">
        <v>0.157999999999999</v>
      </c>
      <c r="K161" s="110">
        <f t="shared" si="8"/>
        <v>24.647999999999843</v>
      </c>
    </row>
    <row r="162" spans="1:11" x14ac:dyDescent="0.45">
      <c r="A162" s="108">
        <v>0.158999999999999</v>
      </c>
      <c r="B162" s="109">
        <f t="shared" si="6"/>
        <v>27.55946999999983</v>
      </c>
      <c r="E162" s="110">
        <f t="shared" si="7"/>
        <v>24.803999999999846</v>
      </c>
      <c r="F162" s="111">
        <v>0.158999999999999</v>
      </c>
      <c r="J162" s="111">
        <v>0.158999999999999</v>
      </c>
      <c r="K162" s="110">
        <f t="shared" si="8"/>
        <v>24.803999999999846</v>
      </c>
    </row>
    <row r="163" spans="1:11" x14ac:dyDescent="0.45">
      <c r="A163" s="108">
        <v>0.159999999999999</v>
      </c>
      <c r="B163" s="109">
        <f t="shared" si="6"/>
        <v>27.73279999999983</v>
      </c>
      <c r="E163" s="110">
        <f t="shared" si="7"/>
        <v>24.959999999999845</v>
      </c>
      <c r="F163" s="111">
        <v>0.159999999999999</v>
      </c>
      <c r="J163" s="111">
        <v>0.159999999999999</v>
      </c>
      <c r="K163" s="110">
        <f t="shared" si="8"/>
        <v>24.959999999999845</v>
      </c>
    </row>
    <row r="164" spans="1:11" x14ac:dyDescent="0.45">
      <c r="A164" s="108">
        <v>0.16099999999999901</v>
      </c>
      <c r="B164" s="109">
        <f t="shared" si="6"/>
        <v>27.90612999999983</v>
      </c>
      <c r="E164" s="110">
        <f t="shared" si="7"/>
        <v>25.115999999999843</v>
      </c>
      <c r="F164" s="111">
        <v>0.16099999999999901</v>
      </c>
      <c r="J164" s="111">
        <v>0.16099999999999901</v>
      </c>
      <c r="K164" s="110">
        <f t="shared" si="8"/>
        <v>25.115999999999843</v>
      </c>
    </row>
    <row r="165" spans="1:11" x14ac:dyDescent="0.45">
      <c r="A165" s="108">
        <v>0.16199999999999901</v>
      </c>
      <c r="B165" s="109">
        <f t="shared" si="6"/>
        <v>28.07945999999983</v>
      </c>
      <c r="E165" s="110">
        <f t="shared" si="7"/>
        <v>25.271999999999846</v>
      </c>
      <c r="F165" s="111">
        <v>0.16199999999999901</v>
      </c>
      <c r="J165" s="111">
        <v>0.16199999999999901</v>
      </c>
      <c r="K165" s="110">
        <f t="shared" si="8"/>
        <v>25.271999999999846</v>
      </c>
    </row>
    <row r="166" spans="1:11" x14ac:dyDescent="0.45">
      <c r="A166" s="108">
        <v>0.16299999999999901</v>
      </c>
      <c r="B166" s="109">
        <f t="shared" si="6"/>
        <v>28.25278999999983</v>
      </c>
      <c r="E166" s="110">
        <f t="shared" si="7"/>
        <v>25.427999999999845</v>
      </c>
      <c r="F166" s="111">
        <v>0.16299999999999901</v>
      </c>
      <c r="J166" s="111">
        <v>0.16299999999999901</v>
      </c>
      <c r="K166" s="110">
        <f t="shared" si="8"/>
        <v>25.427999999999845</v>
      </c>
    </row>
    <row r="167" spans="1:11" x14ac:dyDescent="0.45">
      <c r="A167" s="108">
        <v>0.16399999999999901</v>
      </c>
      <c r="B167" s="109">
        <f t="shared" si="6"/>
        <v>28.42611999999983</v>
      </c>
      <c r="E167" s="110">
        <f t="shared" si="7"/>
        <v>25.583999999999847</v>
      </c>
      <c r="F167" s="111">
        <v>0.16399999999999901</v>
      </c>
      <c r="J167" s="111">
        <v>0.16399999999999901</v>
      </c>
      <c r="K167" s="110">
        <f t="shared" si="8"/>
        <v>25.583999999999847</v>
      </c>
    </row>
    <row r="168" spans="1:11" x14ac:dyDescent="0.45">
      <c r="A168" s="108">
        <v>0.16499999999999901</v>
      </c>
      <c r="B168" s="109">
        <f t="shared" si="6"/>
        <v>28.59944999999983</v>
      </c>
      <c r="E168" s="110">
        <f t="shared" si="7"/>
        <v>25.739999999999846</v>
      </c>
      <c r="F168" s="111">
        <v>0.16499999999999901</v>
      </c>
      <c r="J168" s="111">
        <v>0.16499999999999901</v>
      </c>
      <c r="K168" s="110">
        <f t="shared" si="8"/>
        <v>25.739999999999846</v>
      </c>
    </row>
    <row r="169" spans="1:11" x14ac:dyDescent="0.45">
      <c r="A169" s="108">
        <v>0.16599999999999901</v>
      </c>
      <c r="B169" s="109">
        <f t="shared" si="6"/>
        <v>28.77277999999983</v>
      </c>
      <c r="E169" s="110">
        <f t="shared" si="7"/>
        <v>25.895999999999844</v>
      </c>
      <c r="F169" s="111">
        <v>0.16599999999999901</v>
      </c>
      <c r="J169" s="111">
        <v>0.16599999999999901</v>
      </c>
      <c r="K169" s="110">
        <f t="shared" si="8"/>
        <v>25.895999999999844</v>
      </c>
    </row>
    <row r="170" spans="1:11" x14ac:dyDescent="0.45">
      <c r="A170" s="108">
        <v>0.16699999999999901</v>
      </c>
      <c r="B170" s="109">
        <f t="shared" si="6"/>
        <v>28.94610999999983</v>
      </c>
      <c r="E170" s="110">
        <f t="shared" si="7"/>
        <v>26.051999999999847</v>
      </c>
      <c r="F170" s="111">
        <v>0.16699999999999901</v>
      </c>
      <c r="J170" s="111">
        <v>0.16699999999999901</v>
      </c>
      <c r="K170" s="110">
        <f t="shared" si="8"/>
        <v>26.051999999999847</v>
      </c>
    </row>
    <row r="171" spans="1:11" x14ac:dyDescent="0.45">
      <c r="A171" s="108">
        <v>0.16799999999999901</v>
      </c>
      <c r="B171" s="109">
        <f t="shared" si="6"/>
        <v>29.11943999999983</v>
      </c>
      <c r="E171" s="110">
        <f t="shared" si="7"/>
        <v>26.207999999999846</v>
      </c>
      <c r="F171" s="111">
        <v>0.16799999999999901</v>
      </c>
      <c r="J171" s="111">
        <v>0.16799999999999901</v>
      </c>
      <c r="K171" s="110">
        <f t="shared" si="8"/>
        <v>26.207999999999846</v>
      </c>
    </row>
    <row r="172" spans="1:11" x14ac:dyDescent="0.45">
      <c r="A172" s="108">
        <v>0.16899999999999901</v>
      </c>
      <c r="B172" s="109">
        <f t="shared" si="6"/>
        <v>29.29276999999983</v>
      </c>
      <c r="E172" s="110">
        <f t="shared" si="7"/>
        <v>26.363999999999844</v>
      </c>
      <c r="F172" s="111">
        <v>0.16899999999999901</v>
      </c>
      <c r="J172" s="111">
        <v>0.16899999999999901</v>
      </c>
      <c r="K172" s="110">
        <f t="shared" si="8"/>
        <v>26.363999999999844</v>
      </c>
    </row>
    <row r="173" spans="1:11" x14ac:dyDescent="0.45">
      <c r="A173" s="108">
        <v>0.16999999999999901</v>
      </c>
      <c r="B173" s="109">
        <f t="shared" si="6"/>
        <v>29.46609999999983</v>
      </c>
      <c r="E173" s="110">
        <f t="shared" si="7"/>
        <v>26.519999999999847</v>
      </c>
      <c r="F173" s="111">
        <v>0.16999999999999901</v>
      </c>
      <c r="J173" s="111">
        <v>0.16999999999999901</v>
      </c>
      <c r="K173" s="110">
        <f t="shared" si="8"/>
        <v>26.519999999999847</v>
      </c>
    </row>
    <row r="174" spans="1:11" x14ac:dyDescent="0.45">
      <c r="A174" s="108">
        <v>0.17099999999999899</v>
      </c>
      <c r="B174" s="109">
        <f t="shared" si="6"/>
        <v>29.639429999999827</v>
      </c>
      <c r="E174" s="110">
        <f t="shared" si="7"/>
        <v>26.675999999999842</v>
      </c>
      <c r="F174" s="111">
        <v>0.17099999999999899</v>
      </c>
      <c r="J174" s="111">
        <v>0.17099999999999899</v>
      </c>
      <c r="K174" s="110">
        <f t="shared" si="8"/>
        <v>26.675999999999842</v>
      </c>
    </row>
    <row r="175" spans="1:11" x14ac:dyDescent="0.45">
      <c r="A175" s="108">
        <v>0.17199999999999899</v>
      </c>
      <c r="B175" s="109">
        <f t="shared" si="6"/>
        <v>29.812759999999827</v>
      </c>
      <c r="E175" s="110">
        <f t="shared" si="7"/>
        <v>26.831999999999841</v>
      </c>
      <c r="F175" s="111">
        <v>0.17199999999999899</v>
      </c>
      <c r="J175" s="111">
        <v>0.17199999999999899</v>
      </c>
      <c r="K175" s="110">
        <f t="shared" si="8"/>
        <v>26.831999999999841</v>
      </c>
    </row>
    <row r="176" spans="1:11" x14ac:dyDescent="0.45">
      <c r="A176" s="108">
        <v>0.17299999999999899</v>
      </c>
      <c r="B176" s="109">
        <f t="shared" si="6"/>
        <v>29.986089999999827</v>
      </c>
      <c r="E176" s="110">
        <f t="shared" si="7"/>
        <v>26.987999999999843</v>
      </c>
      <c r="F176" s="111">
        <v>0.17299999999999899</v>
      </c>
      <c r="J176" s="111">
        <v>0.17299999999999899</v>
      </c>
      <c r="K176" s="110">
        <f t="shared" si="8"/>
        <v>26.987999999999843</v>
      </c>
    </row>
    <row r="177" spans="1:11" x14ac:dyDescent="0.45">
      <c r="A177" s="108">
        <v>0.17399999999999899</v>
      </c>
      <c r="B177" s="109">
        <f t="shared" si="6"/>
        <v>30.159419999999827</v>
      </c>
      <c r="E177" s="110">
        <f t="shared" si="7"/>
        <v>27.143999999999842</v>
      </c>
      <c r="F177" s="111">
        <v>0.17399999999999899</v>
      </c>
      <c r="J177" s="111">
        <v>0.17399999999999899</v>
      </c>
      <c r="K177" s="110">
        <f t="shared" si="8"/>
        <v>27.143999999999842</v>
      </c>
    </row>
    <row r="178" spans="1:11" x14ac:dyDescent="0.45">
      <c r="A178" s="108">
        <v>0.17499999999999899</v>
      </c>
      <c r="B178" s="109">
        <f t="shared" si="6"/>
        <v>30.332749999999827</v>
      </c>
      <c r="E178" s="110">
        <f t="shared" si="7"/>
        <v>27.299999999999841</v>
      </c>
      <c r="F178" s="111">
        <v>0.17499999999999899</v>
      </c>
      <c r="J178" s="111">
        <v>0.17499999999999899</v>
      </c>
      <c r="K178" s="110">
        <f t="shared" si="8"/>
        <v>27.299999999999841</v>
      </c>
    </row>
    <row r="179" spans="1:11" x14ac:dyDescent="0.45">
      <c r="A179" s="108">
        <v>0.17599999999999899</v>
      </c>
      <c r="B179" s="109">
        <f t="shared" si="6"/>
        <v>30.506079999999827</v>
      </c>
      <c r="E179" s="110">
        <f t="shared" si="7"/>
        <v>27.455999999999843</v>
      </c>
      <c r="F179" s="111">
        <v>0.17599999999999899</v>
      </c>
      <c r="J179" s="111">
        <v>0.17599999999999899</v>
      </c>
      <c r="K179" s="110">
        <f t="shared" si="8"/>
        <v>27.455999999999843</v>
      </c>
    </row>
    <row r="180" spans="1:11" x14ac:dyDescent="0.45">
      <c r="A180" s="108">
        <v>0.17699999999999899</v>
      </c>
      <c r="B180" s="109">
        <f t="shared" si="6"/>
        <v>30.679409999999827</v>
      </c>
      <c r="E180" s="110">
        <f t="shared" si="7"/>
        <v>27.611999999999842</v>
      </c>
      <c r="F180" s="111">
        <v>0.17699999999999899</v>
      </c>
      <c r="J180" s="111">
        <v>0.17699999999999899</v>
      </c>
      <c r="K180" s="110">
        <f t="shared" si="8"/>
        <v>27.611999999999842</v>
      </c>
    </row>
    <row r="181" spans="1:11" x14ac:dyDescent="0.45">
      <c r="A181" s="108">
        <v>0.17799999999999899</v>
      </c>
      <c r="B181" s="109">
        <f t="shared" si="6"/>
        <v>30.852739999999827</v>
      </c>
      <c r="E181" s="110">
        <f t="shared" si="7"/>
        <v>27.767999999999844</v>
      </c>
      <c r="F181" s="111">
        <v>0.17799999999999899</v>
      </c>
      <c r="J181" s="111">
        <v>0.17799999999999899</v>
      </c>
      <c r="K181" s="110">
        <f t="shared" si="8"/>
        <v>27.767999999999844</v>
      </c>
    </row>
    <row r="182" spans="1:11" x14ac:dyDescent="0.45">
      <c r="A182" s="108">
        <v>0.17899999999999899</v>
      </c>
      <c r="B182" s="109">
        <f t="shared" si="6"/>
        <v>31.026069999999827</v>
      </c>
      <c r="E182" s="110">
        <f t="shared" si="7"/>
        <v>27.923999999999843</v>
      </c>
      <c r="F182" s="111">
        <v>0.17899999999999899</v>
      </c>
      <c r="J182" s="111">
        <v>0.17899999999999899</v>
      </c>
      <c r="K182" s="110">
        <f t="shared" si="8"/>
        <v>27.923999999999843</v>
      </c>
    </row>
    <row r="183" spans="1:11" x14ac:dyDescent="0.45">
      <c r="A183" s="108">
        <v>0.17999999999999899</v>
      </c>
      <c r="B183" s="109">
        <f t="shared" si="6"/>
        <v>31.199399999999827</v>
      </c>
      <c r="E183" s="110">
        <f t="shared" si="7"/>
        <v>28.079999999999842</v>
      </c>
      <c r="F183" s="111">
        <v>0.17999999999999899</v>
      </c>
      <c r="J183" s="111">
        <v>0.17999999999999899</v>
      </c>
      <c r="K183" s="110">
        <f t="shared" si="8"/>
        <v>28.079999999999842</v>
      </c>
    </row>
    <row r="184" spans="1:11" x14ac:dyDescent="0.45">
      <c r="A184" s="108">
        <v>0.180999999999999</v>
      </c>
      <c r="B184" s="109">
        <f t="shared" si="6"/>
        <v>31.372729999999827</v>
      </c>
      <c r="E184" s="110">
        <f t="shared" si="7"/>
        <v>28.235999999999844</v>
      </c>
      <c r="F184" s="111">
        <v>0.180999999999999</v>
      </c>
      <c r="J184" s="111">
        <v>0.180999999999999</v>
      </c>
      <c r="K184" s="110">
        <f t="shared" si="8"/>
        <v>28.235999999999844</v>
      </c>
    </row>
    <row r="185" spans="1:11" x14ac:dyDescent="0.45">
      <c r="A185" s="108">
        <v>0.181999999999999</v>
      </c>
      <c r="B185" s="109">
        <f t="shared" si="6"/>
        <v>31.546059999999827</v>
      </c>
      <c r="E185" s="110">
        <f t="shared" si="7"/>
        <v>28.391999999999843</v>
      </c>
      <c r="F185" s="111">
        <v>0.181999999999999</v>
      </c>
      <c r="J185" s="111">
        <v>0.181999999999999</v>
      </c>
      <c r="K185" s="110">
        <f t="shared" si="8"/>
        <v>28.391999999999843</v>
      </c>
    </row>
    <row r="186" spans="1:11" x14ac:dyDescent="0.45">
      <c r="A186" s="108">
        <v>0.182999999999999</v>
      </c>
      <c r="B186" s="109">
        <f t="shared" si="6"/>
        <v>31.71938999999983</v>
      </c>
      <c r="E186" s="110">
        <f t="shared" si="7"/>
        <v>28.547999999999842</v>
      </c>
      <c r="F186" s="111">
        <v>0.182999999999999</v>
      </c>
      <c r="J186" s="111">
        <v>0.182999999999999</v>
      </c>
      <c r="K186" s="110">
        <f t="shared" si="8"/>
        <v>28.547999999999842</v>
      </c>
    </row>
    <row r="187" spans="1:11" x14ac:dyDescent="0.45">
      <c r="A187" s="108">
        <v>0.183999999999999</v>
      </c>
      <c r="B187" s="109">
        <f t="shared" si="6"/>
        <v>31.89271999999983</v>
      </c>
      <c r="E187" s="110">
        <f t="shared" si="7"/>
        <v>28.703999999999844</v>
      </c>
      <c r="F187" s="111">
        <v>0.183999999999999</v>
      </c>
      <c r="J187" s="111">
        <v>0.183999999999999</v>
      </c>
      <c r="K187" s="110">
        <f t="shared" si="8"/>
        <v>28.703999999999844</v>
      </c>
    </row>
    <row r="188" spans="1:11" x14ac:dyDescent="0.45">
      <c r="A188" s="108">
        <v>0.184999999999999</v>
      </c>
      <c r="B188" s="109">
        <f t="shared" si="6"/>
        <v>32.066049999999827</v>
      </c>
      <c r="E188" s="110">
        <f t="shared" si="7"/>
        <v>28.859999999999843</v>
      </c>
      <c r="F188" s="111">
        <v>0.184999999999999</v>
      </c>
      <c r="J188" s="111">
        <v>0.184999999999999</v>
      </c>
      <c r="K188" s="110">
        <f t="shared" si="8"/>
        <v>28.859999999999843</v>
      </c>
    </row>
    <row r="189" spans="1:11" x14ac:dyDescent="0.45">
      <c r="A189" s="108">
        <v>0.185999999999999</v>
      </c>
      <c r="B189" s="109">
        <f t="shared" si="6"/>
        <v>32.239379999999827</v>
      </c>
      <c r="E189" s="110">
        <f t="shared" si="7"/>
        <v>29.015999999999845</v>
      </c>
      <c r="F189" s="111">
        <v>0.185999999999999</v>
      </c>
      <c r="J189" s="111">
        <v>0.185999999999999</v>
      </c>
      <c r="K189" s="110">
        <f t="shared" si="8"/>
        <v>29.015999999999845</v>
      </c>
    </row>
    <row r="190" spans="1:11" x14ac:dyDescent="0.45">
      <c r="A190" s="108">
        <v>0.186999999999999</v>
      </c>
      <c r="B190" s="109">
        <f t="shared" si="6"/>
        <v>32.412709999999826</v>
      </c>
      <c r="E190" s="110">
        <f t="shared" si="7"/>
        <v>29.171999999999844</v>
      </c>
      <c r="F190" s="111">
        <v>0.186999999999999</v>
      </c>
      <c r="J190" s="111">
        <v>0.186999999999999</v>
      </c>
      <c r="K190" s="110">
        <f t="shared" si="8"/>
        <v>29.171999999999844</v>
      </c>
    </row>
    <row r="191" spans="1:11" x14ac:dyDescent="0.45">
      <c r="A191" s="108">
        <v>0.187999999999999</v>
      </c>
      <c r="B191" s="109">
        <f t="shared" si="6"/>
        <v>32.586039999999826</v>
      </c>
      <c r="E191" s="110">
        <f t="shared" si="7"/>
        <v>29.327999999999843</v>
      </c>
      <c r="F191" s="111">
        <v>0.187999999999999</v>
      </c>
      <c r="J191" s="111">
        <v>0.187999999999999</v>
      </c>
      <c r="K191" s="110">
        <f t="shared" si="8"/>
        <v>29.327999999999843</v>
      </c>
    </row>
    <row r="192" spans="1:11" x14ac:dyDescent="0.45">
      <c r="A192" s="108">
        <v>0.188999999999999</v>
      </c>
      <c r="B192" s="109">
        <f t="shared" si="6"/>
        <v>32.759369999999826</v>
      </c>
      <c r="E192" s="110">
        <f t="shared" si="7"/>
        <v>29.483999999999845</v>
      </c>
      <c r="F192" s="111">
        <v>0.188999999999999</v>
      </c>
      <c r="J192" s="111">
        <v>0.188999999999999</v>
      </c>
      <c r="K192" s="110">
        <f t="shared" si="8"/>
        <v>29.483999999999845</v>
      </c>
    </row>
    <row r="193" spans="1:11" x14ac:dyDescent="0.45">
      <c r="A193" s="108">
        <v>0.189999999999999</v>
      </c>
      <c r="B193" s="109">
        <f t="shared" si="6"/>
        <v>32.932699999999826</v>
      </c>
      <c r="E193" s="110">
        <f t="shared" si="7"/>
        <v>29.639999999999844</v>
      </c>
      <c r="F193" s="111">
        <v>0.189999999999999</v>
      </c>
      <c r="J193" s="111">
        <v>0.189999999999999</v>
      </c>
      <c r="K193" s="110">
        <f t="shared" si="8"/>
        <v>29.639999999999844</v>
      </c>
    </row>
    <row r="194" spans="1:11" x14ac:dyDescent="0.45">
      <c r="A194" s="108">
        <v>0.190999999999999</v>
      </c>
      <c r="B194" s="109">
        <f t="shared" si="6"/>
        <v>33.106029999999826</v>
      </c>
      <c r="E194" s="110">
        <f t="shared" si="7"/>
        <v>29.795999999999843</v>
      </c>
      <c r="F194" s="111">
        <v>0.190999999999999</v>
      </c>
      <c r="J194" s="111">
        <v>0.190999999999999</v>
      </c>
      <c r="K194" s="110">
        <f t="shared" si="8"/>
        <v>29.795999999999843</v>
      </c>
    </row>
    <row r="195" spans="1:11" x14ac:dyDescent="0.45">
      <c r="A195" s="108">
        <v>0.191999999999999</v>
      </c>
      <c r="B195" s="109">
        <f t="shared" ref="B195:B258" si="9">A195*$B$2</f>
        <v>33.279359999999826</v>
      </c>
      <c r="E195" s="110">
        <f t="shared" ref="E195:E258" si="10">F195*$E$2</f>
        <v>29.951999999999845</v>
      </c>
      <c r="F195" s="111">
        <v>0.191999999999999</v>
      </c>
      <c r="J195" s="111">
        <v>0.191999999999999</v>
      </c>
      <c r="K195" s="110">
        <f t="shared" ref="K195:K258" si="11">J195*$E$2</f>
        <v>29.951999999999845</v>
      </c>
    </row>
    <row r="196" spans="1:11" x14ac:dyDescent="0.45">
      <c r="A196" s="108">
        <v>0.19299999999999901</v>
      </c>
      <c r="B196" s="109">
        <f t="shared" si="9"/>
        <v>33.452689999999834</v>
      </c>
      <c r="E196" s="110">
        <f t="shared" si="10"/>
        <v>30.107999999999844</v>
      </c>
      <c r="F196" s="111">
        <v>0.19299999999999901</v>
      </c>
      <c r="J196" s="111">
        <v>0.19299999999999901</v>
      </c>
      <c r="K196" s="110">
        <f t="shared" si="11"/>
        <v>30.107999999999844</v>
      </c>
    </row>
    <row r="197" spans="1:11" x14ac:dyDescent="0.45">
      <c r="A197" s="108">
        <v>0.19399999999999901</v>
      </c>
      <c r="B197" s="109">
        <f t="shared" si="9"/>
        <v>33.626019999999833</v>
      </c>
      <c r="E197" s="110">
        <f t="shared" si="10"/>
        <v>30.263999999999847</v>
      </c>
      <c r="F197" s="111">
        <v>0.19399999999999901</v>
      </c>
      <c r="J197" s="111">
        <v>0.19399999999999901</v>
      </c>
      <c r="K197" s="110">
        <f t="shared" si="11"/>
        <v>30.263999999999847</v>
      </c>
    </row>
    <row r="198" spans="1:11" x14ac:dyDescent="0.45">
      <c r="A198" s="108">
        <v>0.19499999999999901</v>
      </c>
      <c r="B198" s="109">
        <f t="shared" si="9"/>
        <v>33.799349999999833</v>
      </c>
      <c r="E198" s="110">
        <f t="shared" si="10"/>
        <v>30.419999999999845</v>
      </c>
      <c r="F198" s="111">
        <v>0.19499999999999901</v>
      </c>
      <c r="J198" s="111">
        <v>0.19499999999999901</v>
      </c>
      <c r="K198" s="110">
        <f t="shared" si="11"/>
        <v>30.419999999999845</v>
      </c>
    </row>
    <row r="199" spans="1:11" x14ac:dyDescent="0.45">
      <c r="A199" s="108">
        <v>0.19599999999999901</v>
      </c>
      <c r="B199" s="109">
        <f t="shared" si="9"/>
        <v>33.972679999999833</v>
      </c>
      <c r="E199" s="110">
        <f t="shared" si="10"/>
        <v>30.575999999999844</v>
      </c>
      <c r="F199" s="111">
        <v>0.19599999999999901</v>
      </c>
      <c r="J199" s="111">
        <v>0.19599999999999901</v>
      </c>
      <c r="K199" s="110">
        <f t="shared" si="11"/>
        <v>30.575999999999844</v>
      </c>
    </row>
    <row r="200" spans="1:11" x14ac:dyDescent="0.45">
      <c r="A200" s="108">
        <v>0.19699999999999901</v>
      </c>
      <c r="B200" s="109">
        <f t="shared" si="9"/>
        <v>34.146009999999833</v>
      </c>
      <c r="E200" s="110">
        <f t="shared" si="10"/>
        <v>30.731999999999847</v>
      </c>
      <c r="F200" s="111">
        <v>0.19699999999999901</v>
      </c>
      <c r="J200" s="111">
        <v>0.19699999999999901</v>
      </c>
      <c r="K200" s="110">
        <f t="shared" si="11"/>
        <v>30.731999999999847</v>
      </c>
    </row>
    <row r="201" spans="1:11" x14ac:dyDescent="0.45">
      <c r="A201" s="108">
        <v>0.19799999999999901</v>
      </c>
      <c r="B201" s="109">
        <f t="shared" si="9"/>
        <v>34.319339999999833</v>
      </c>
      <c r="E201" s="110">
        <f t="shared" si="10"/>
        <v>30.887999999999845</v>
      </c>
      <c r="F201" s="111">
        <v>0.19799999999999901</v>
      </c>
      <c r="J201" s="111">
        <v>0.19799999999999901</v>
      </c>
      <c r="K201" s="110">
        <f t="shared" si="11"/>
        <v>30.887999999999845</v>
      </c>
    </row>
    <row r="202" spans="1:11" x14ac:dyDescent="0.45">
      <c r="A202" s="108">
        <v>0.19899999999999901</v>
      </c>
      <c r="B202" s="109">
        <f t="shared" si="9"/>
        <v>34.492669999999833</v>
      </c>
      <c r="E202" s="110">
        <f t="shared" si="10"/>
        <v>31.043999999999844</v>
      </c>
      <c r="F202" s="111">
        <v>0.19899999999999901</v>
      </c>
      <c r="J202" s="111">
        <v>0.19899999999999901</v>
      </c>
      <c r="K202" s="110">
        <f t="shared" si="11"/>
        <v>31.043999999999844</v>
      </c>
    </row>
    <row r="203" spans="1:11" x14ac:dyDescent="0.45">
      <c r="A203" s="108">
        <v>0.19999999999999901</v>
      </c>
      <c r="B203" s="109">
        <f t="shared" si="9"/>
        <v>34.665999999999833</v>
      </c>
      <c r="E203" s="110">
        <f t="shared" si="10"/>
        <v>31.199999999999847</v>
      </c>
      <c r="F203" s="111">
        <v>0.19999999999999901</v>
      </c>
      <c r="J203" s="111">
        <v>0.19999999999999901</v>
      </c>
      <c r="K203" s="110">
        <f t="shared" si="11"/>
        <v>31.199999999999847</v>
      </c>
    </row>
    <row r="204" spans="1:11" x14ac:dyDescent="0.45">
      <c r="A204" s="108">
        <v>0.20099999999999901</v>
      </c>
      <c r="B204" s="109">
        <f t="shared" si="9"/>
        <v>34.839329999999833</v>
      </c>
      <c r="E204" s="110">
        <f t="shared" si="10"/>
        <v>31.355999999999845</v>
      </c>
      <c r="F204" s="111">
        <v>0.20099999999999901</v>
      </c>
      <c r="J204" s="111">
        <v>0.20099999999999901</v>
      </c>
      <c r="K204" s="110">
        <f t="shared" si="11"/>
        <v>31.355999999999845</v>
      </c>
    </row>
    <row r="205" spans="1:11" x14ac:dyDescent="0.45">
      <c r="A205" s="108">
        <v>0.20199999999999901</v>
      </c>
      <c r="B205" s="109">
        <f t="shared" si="9"/>
        <v>35.012659999999833</v>
      </c>
      <c r="E205" s="110">
        <f t="shared" si="10"/>
        <v>31.511999999999848</v>
      </c>
      <c r="F205" s="111">
        <v>0.20199999999999901</v>
      </c>
      <c r="J205" s="111">
        <v>0.20199999999999901</v>
      </c>
      <c r="K205" s="110">
        <f t="shared" si="11"/>
        <v>31.511999999999848</v>
      </c>
    </row>
    <row r="206" spans="1:11" x14ac:dyDescent="0.45">
      <c r="A206" s="108">
        <v>0.20299999999999899</v>
      </c>
      <c r="B206" s="109">
        <f t="shared" si="9"/>
        <v>35.185989999999826</v>
      </c>
      <c r="E206" s="110">
        <f t="shared" si="10"/>
        <v>31.667999999999843</v>
      </c>
      <c r="F206" s="111">
        <v>0.20299999999999899</v>
      </c>
      <c r="J206" s="111">
        <v>0.20299999999999899</v>
      </c>
      <c r="K206" s="110">
        <f t="shared" si="11"/>
        <v>31.667999999999843</v>
      </c>
    </row>
    <row r="207" spans="1:11" x14ac:dyDescent="0.45">
      <c r="A207" s="108">
        <v>0.20399999999999899</v>
      </c>
      <c r="B207" s="109">
        <f t="shared" si="9"/>
        <v>35.359319999999826</v>
      </c>
      <c r="E207" s="110">
        <f t="shared" si="10"/>
        <v>31.823999999999842</v>
      </c>
      <c r="F207" s="111">
        <v>0.20399999999999899</v>
      </c>
      <c r="J207" s="111">
        <v>0.20399999999999899</v>
      </c>
      <c r="K207" s="110">
        <f t="shared" si="11"/>
        <v>31.823999999999842</v>
      </c>
    </row>
    <row r="208" spans="1:11" x14ac:dyDescent="0.45">
      <c r="A208" s="108">
        <v>0.20499999999999899</v>
      </c>
      <c r="B208" s="109">
        <f t="shared" si="9"/>
        <v>35.532649999999826</v>
      </c>
      <c r="E208" s="110">
        <f t="shared" si="10"/>
        <v>31.979999999999841</v>
      </c>
      <c r="F208" s="111">
        <v>0.20499999999999899</v>
      </c>
      <c r="J208" s="111">
        <v>0.20499999999999899</v>
      </c>
      <c r="K208" s="110">
        <f t="shared" si="11"/>
        <v>31.979999999999841</v>
      </c>
    </row>
    <row r="209" spans="1:11" x14ac:dyDescent="0.45">
      <c r="A209" s="108">
        <v>0.20599999999999899</v>
      </c>
      <c r="B209" s="109">
        <f t="shared" si="9"/>
        <v>35.705979999999826</v>
      </c>
      <c r="E209" s="110">
        <f t="shared" si="10"/>
        <v>32.135999999999839</v>
      </c>
      <c r="F209" s="111">
        <v>0.20599999999999899</v>
      </c>
      <c r="J209" s="111">
        <v>0.20599999999999899</v>
      </c>
      <c r="K209" s="110">
        <f t="shared" si="11"/>
        <v>32.135999999999839</v>
      </c>
    </row>
    <row r="210" spans="1:11" x14ac:dyDescent="0.45">
      <c r="A210" s="108">
        <v>0.20699999999999899</v>
      </c>
      <c r="B210" s="109">
        <f t="shared" si="9"/>
        <v>35.879309999999826</v>
      </c>
      <c r="E210" s="110">
        <f t="shared" si="10"/>
        <v>32.291999999999845</v>
      </c>
      <c r="F210" s="111">
        <v>0.20699999999999899</v>
      </c>
      <c r="J210" s="111">
        <v>0.20699999999999899</v>
      </c>
      <c r="K210" s="110">
        <f t="shared" si="11"/>
        <v>32.291999999999845</v>
      </c>
    </row>
    <row r="211" spans="1:11" x14ac:dyDescent="0.45">
      <c r="A211" s="108">
        <v>0.20799999999999899</v>
      </c>
      <c r="B211" s="109">
        <f t="shared" si="9"/>
        <v>36.052639999999826</v>
      </c>
      <c r="E211" s="110">
        <f t="shared" si="10"/>
        <v>32.447999999999844</v>
      </c>
      <c r="F211" s="111">
        <v>0.20799999999999899</v>
      </c>
      <c r="J211" s="111">
        <v>0.20799999999999899</v>
      </c>
      <c r="K211" s="110">
        <f t="shared" si="11"/>
        <v>32.447999999999844</v>
      </c>
    </row>
    <row r="212" spans="1:11" x14ac:dyDescent="0.45">
      <c r="A212" s="108">
        <v>0.20899999999999899</v>
      </c>
      <c r="B212" s="109">
        <f t="shared" si="9"/>
        <v>36.225969999999826</v>
      </c>
      <c r="E212" s="110">
        <f t="shared" si="10"/>
        <v>32.603999999999843</v>
      </c>
      <c r="F212" s="111">
        <v>0.20899999999999899</v>
      </c>
      <c r="J212" s="111">
        <v>0.20899999999999899</v>
      </c>
      <c r="K212" s="110">
        <f t="shared" si="11"/>
        <v>32.603999999999843</v>
      </c>
    </row>
    <row r="213" spans="1:11" x14ac:dyDescent="0.45">
      <c r="A213" s="108">
        <v>0.20999999999999899</v>
      </c>
      <c r="B213" s="109">
        <f t="shared" si="9"/>
        <v>36.399299999999826</v>
      </c>
      <c r="E213" s="110">
        <f t="shared" si="10"/>
        <v>32.759999999999842</v>
      </c>
      <c r="F213" s="111">
        <v>0.20999999999999899</v>
      </c>
      <c r="J213" s="111">
        <v>0.20999999999999899</v>
      </c>
      <c r="K213" s="110">
        <f t="shared" si="11"/>
        <v>32.759999999999842</v>
      </c>
    </row>
    <row r="214" spans="1:11" x14ac:dyDescent="0.45">
      <c r="A214" s="108">
        <v>0.21099999999999899</v>
      </c>
      <c r="B214" s="109">
        <f t="shared" si="9"/>
        <v>36.572629999999826</v>
      </c>
      <c r="E214" s="110">
        <f t="shared" si="10"/>
        <v>32.91599999999984</v>
      </c>
      <c r="F214" s="111">
        <v>0.21099999999999899</v>
      </c>
      <c r="J214" s="111">
        <v>0.21099999999999899</v>
      </c>
      <c r="K214" s="110">
        <f t="shared" si="11"/>
        <v>32.91599999999984</v>
      </c>
    </row>
    <row r="215" spans="1:11" x14ac:dyDescent="0.45">
      <c r="A215" s="108">
        <v>0.21199999999999899</v>
      </c>
      <c r="B215" s="109">
        <f t="shared" si="9"/>
        <v>36.745959999999826</v>
      </c>
      <c r="E215" s="110">
        <f t="shared" si="10"/>
        <v>33.071999999999846</v>
      </c>
      <c r="F215" s="111">
        <v>0.21199999999999899</v>
      </c>
      <c r="J215" s="111">
        <v>0.21199999999999899</v>
      </c>
      <c r="K215" s="110">
        <f t="shared" si="11"/>
        <v>33.071999999999846</v>
      </c>
    </row>
    <row r="216" spans="1:11" x14ac:dyDescent="0.45">
      <c r="A216" s="108">
        <v>0.212999999999999</v>
      </c>
      <c r="B216" s="109">
        <f t="shared" si="9"/>
        <v>36.919289999999826</v>
      </c>
      <c r="E216" s="110">
        <f t="shared" si="10"/>
        <v>33.227999999999845</v>
      </c>
      <c r="F216" s="111">
        <v>0.212999999999999</v>
      </c>
      <c r="J216" s="111">
        <v>0.212999999999999</v>
      </c>
      <c r="K216" s="110">
        <f t="shared" si="11"/>
        <v>33.227999999999845</v>
      </c>
    </row>
    <row r="217" spans="1:11" x14ac:dyDescent="0.45">
      <c r="A217" s="108">
        <v>0.213999999999999</v>
      </c>
      <c r="B217" s="109">
        <f t="shared" si="9"/>
        <v>37.092619999999826</v>
      </c>
      <c r="E217" s="110">
        <f t="shared" si="10"/>
        <v>33.383999999999844</v>
      </c>
      <c r="F217" s="111">
        <v>0.213999999999999</v>
      </c>
      <c r="J217" s="111">
        <v>0.213999999999999</v>
      </c>
      <c r="K217" s="110">
        <f t="shared" si="11"/>
        <v>33.383999999999844</v>
      </c>
    </row>
    <row r="218" spans="1:11" x14ac:dyDescent="0.45">
      <c r="A218" s="108">
        <v>0.214999999999999</v>
      </c>
      <c r="B218" s="109">
        <f t="shared" si="9"/>
        <v>37.265949999999826</v>
      </c>
      <c r="E218" s="110">
        <f t="shared" si="10"/>
        <v>33.539999999999843</v>
      </c>
      <c r="F218" s="111">
        <v>0.214999999999999</v>
      </c>
      <c r="J218" s="111">
        <v>0.214999999999999</v>
      </c>
      <c r="K218" s="110">
        <f t="shared" si="11"/>
        <v>33.539999999999843</v>
      </c>
    </row>
    <row r="219" spans="1:11" x14ac:dyDescent="0.45">
      <c r="A219" s="108">
        <v>0.215999999999999</v>
      </c>
      <c r="B219" s="109">
        <f t="shared" si="9"/>
        <v>37.439279999999826</v>
      </c>
      <c r="E219" s="110">
        <f t="shared" si="10"/>
        <v>33.695999999999842</v>
      </c>
      <c r="F219" s="111">
        <v>0.215999999999999</v>
      </c>
      <c r="J219" s="111">
        <v>0.215999999999999</v>
      </c>
      <c r="K219" s="110">
        <f t="shared" si="11"/>
        <v>33.695999999999842</v>
      </c>
    </row>
    <row r="220" spans="1:11" x14ac:dyDescent="0.45">
      <c r="A220" s="108">
        <v>0.216999999999999</v>
      </c>
      <c r="B220" s="109">
        <f t="shared" si="9"/>
        <v>37.612609999999826</v>
      </c>
      <c r="E220" s="110">
        <f t="shared" si="10"/>
        <v>33.85199999999984</v>
      </c>
      <c r="F220" s="111">
        <v>0.216999999999999</v>
      </c>
      <c r="J220" s="111">
        <v>0.216999999999999</v>
      </c>
      <c r="K220" s="110">
        <f t="shared" si="11"/>
        <v>33.85199999999984</v>
      </c>
    </row>
    <row r="221" spans="1:11" x14ac:dyDescent="0.45">
      <c r="A221" s="108">
        <v>0.217999999999999</v>
      </c>
      <c r="B221" s="109">
        <f t="shared" si="9"/>
        <v>37.785939999999826</v>
      </c>
      <c r="E221" s="110">
        <f t="shared" si="10"/>
        <v>34.007999999999846</v>
      </c>
      <c r="F221" s="111">
        <v>0.217999999999999</v>
      </c>
      <c r="J221" s="111">
        <v>0.217999999999999</v>
      </c>
      <c r="K221" s="110">
        <f t="shared" si="11"/>
        <v>34.007999999999846</v>
      </c>
    </row>
    <row r="222" spans="1:11" x14ac:dyDescent="0.45">
      <c r="A222" s="108">
        <v>0.218999999999999</v>
      </c>
      <c r="B222" s="109">
        <f t="shared" si="9"/>
        <v>37.959269999999833</v>
      </c>
      <c r="E222" s="110">
        <f t="shared" si="10"/>
        <v>34.163999999999845</v>
      </c>
      <c r="F222" s="111">
        <v>0.218999999999999</v>
      </c>
      <c r="J222" s="111">
        <v>0.218999999999999</v>
      </c>
      <c r="K222" s="110">
        <f t="shared" si="11"/>
        <v>34.163999999999845</v>
      </c>
    </row>
    <row r="223" spans="1:11" x14ac:dyDescent="0.45">
      <c r="A223" s="108">
        <v>0.219999999999999</v>
      </c>
      <c r="B223" s="109">
        <f t="shared" si="9"/>
        <v>38.132599999999833</v>
      </c>
      <c r="E223" s="110">
        <f t="shared" si="10"/>
        <v>34.319999999999844</v>
      </c>
      <c r="F223" s="111">
        <v>0.219999999999999</v>
      </c>
      <c r="J223" s="111">
        <v>0.219999999999999</v>
      </c>
      <c r="K223" s="110">
        <f t="shared" si="11"/>
        <v>34.319999999999844</v>
      </c>
    </row>
    <row r="224" spans="1:11" x14ac:dyDescent="0.45">
      <c r="A224" s="108">
        <v>0.220999999999999</v>
      </c>
      <c r="B224" s="109">
        <f t="shared" si="9"/>
        <v>38.305929999999833</v>
      </c>
      <c r="E224" s="110">
        <f t="shared" si="10"/>
        <v>34.475999999999843</v>
      </c>
      <c r="F224" s="111">
        <v>0.220999999999999</v>
      </c>
      <c r="J224" s="111">
        <v>0.220999999999999</v>
      </c>
      <c r="K224" s="110">
        <f t="shared" si="11"/>
        <v>34.475999999999843</v>
      </c>
    </row>
    <row r="225" spans="1:11" x14ac:dyDescent="0.45">
      <c r="A225" s="108">
        <v>0.221999999999999</v>
      </c>
      <c r="B225" s="109">
        <f t="shared" si="9"/>
        <v>38.479259999999833</v>
      </c>
      <c r="E225" s="110">
        <f t="shared" si="10"/>
        <v>34.631999999999842</v>
      </c>
      <c r="F225" s="111">
        <v>0.221999999999999</v>
      </c>
      <c r="J225" s="111">
        <v>0.221999999999999</v>
      </c>
      <c r="K225" s="110">
        <f t="shared" si="11"/>
        <v>34.631999999999842</v>
      </c>
    </row>
    <row r="226" spans="1:11" x14ac:dyDescent="0.45">
      <c r="A226" s="108">
        <v>0.222999999999999</v>
      </c>
      <c r="B226" s="109">
        <f t="shared" si="9"/>
        <v>38.652589999999833</v>
      </c>
      <c r="E226" s="110">
        <f t="shared" si="10"/>
        <v>34.787999999999847</v>
      </c>
      <c r="F226" s="111">
        <v>0.222999999999999</v>
      </c>
      <c r="J226" s="111">
        <v>0.222999999999999</v>
      </c>
      <c r="K226" s="110">
        <f t="shared" si="11"/>
        <v>34.787999999999847</v>
      </c>
    </row>
    <row r="227" spans="1:11" x14ac:dyDescent="0.45">
      <c r="A227" s="108">
        <v>0.22399999999999901</v>
      </c>
      <c r="B227" s="109">
        <f t="shared" si="9"/>
        <v>38.825919999999833</v>
      </c>
      <c r="E227" s="110">
        <f t="shared" si="10"/>
        <v>34.943999999999846</v>
      </c>
      <c r="F227" s="111">
        <v>0.22399999999999901</v>
      </c>
      <c r="J227" s="111">
        <v>0.22399999999999901</v>
      </c>
      <c r="K227" s="110">
        <f t="shared" si="11"/>
        <v>34.943999999999846</v>
      </c>
    </row>
    <row r="228" spans="1:11" x14ac:dyDescent="0.45">
      <c r="A228" s="108">
        <v>0.22499999999999901</v>
      </c>
      <c r="B228" s="109">
        <f t="shared" si="9"/>
        <v>38.999249999999833</v>
      </c>
      <c r="E228" s="110">
        <f t="shared" si="10"/>
        <v>35.099999999999845</v>
      </c>
      <c r="F228" s="111">
        <v>0.22499999999999901</v>
      </c>
      <c r="J228" s="111">
        <v>0.22499999999999901</v>
      </c>
      <c r="K228" s="110">
        <f t="shared" si="11"/>
        <v>35.099999999999845</v>
      </c>
    </row>
    <row r="229" spans="1:11" x14ac:dyDescent="0.45">
      <c r="A229" s="108">
        <v>0.22599999999999901</v>
      </c>
      <c r="B229" s="109">
        <f t="shared" si="9"/>
        <v>39.172579999999833</v>
      </c>
      <c r="E229" s="110">
        <f t="shared" si="10"/>
        <v>35.255999999999844</v>
      </c>
      <c r="F229" s="111">
        <v>0.22599999999999901</v>
      </c>
      <c r="J229" s="111">
        <v>0.22599999999999901</v>
      </c>
      <c r="K229" s="110">
        <f t="shared" si="11"/>
        <v>35.255999999999844</v>
      </c>
    </row>
    <row r="230" spans="1:11" x14ac:dyDescent="0.45">
      <c r="A230" s="108">
        <v>0.22699999999999901</v>
      </c>
      <c r="B230" s="109">
        <f t="shared" si="9"/>
        <v>39.345909999999833</v>
      </c>
      <c r="E230" s="110">
        <f t="shared" si="10"/>
        <v>35.411999999999843</v>
      </c>
      <c r="F230" s="111">
        <v>0.22699999999999901</v>
      </c>
      <c r="J230" s="111">
        <v>0.22699999999999901</v>
      </c>
      <c r="K230" s="110">
        <f t="shared" si="11"/>
        <v>35.411999999999843</v>
      </c>
    </row>
    <row r="231" spans="1:11" x14ac:dyDescent="0.45">
      <c r="A231" s="108">
        <v>0.22799999999999901</v>
      </c>
      <c r="B231" s="109">
        <f t="shared" si="9"/>
        <v>39.519239999999833</v>
      </c>
      <c r="E231" s="110">
        <f t="shared" si="10"/>
        <v>35.567999999999849</v>
      </c>
      <c r="F231" s="111">
        <v>0.22799999999999901</v>
      </c>
      <c r="J231" s="111">
        <v>0.22799999999999901</v>
      </c>
      <c r="K231" s="110">
        <f t="shared" si="11"/>
        <v>35.567999999999849</v>
      </c>
    </row>
    <row r="232" spans="1:11" x14ac:dyDescent="0.45">
      <c r="A232" s="108">
        <v>0.22899999999999901</v>
      </c>
      <c r="B232" s="109">
        <f t="shared" si="9"/>
        <v>39.692569999999833</v>
      </c>
      <c r="E232" s="110">
        <f t="shared" si="10"/>
        <v>35.723999999999847</v>
      </c>
      <c r="F232" s="111">
        <v>0.22899999999999901</v>
      </c>
      <c r="J232" s="111">
        <v>0.22899999999999901</v>
      </c>
      <c r="K232" s="110">
        <f t="shared" si="11"/>
        <v>35.723999999999847</v>
      </c>
    </row>
    <row r="233" spans="1:11" x14ac:dyDescent="0.45">
      <c r="A233" s="108">
        <v>0.22999999999999901</v>
      </c>
      <c r="B233" s="109">
        <f t="shared" si="9"/>
        <v>39.865899999999833</v>
      </c>
      <c r="E233" s="110">
        <f t="shared" si="10"/>
        <v>35.879999999999846</v>
      </c>
      <c r="F233" s="111">
        <v>0.22999999999999901</v>
      </c>
      <c r="J233" s="111">
        <v>0.22999999999999901</v>
      </c>
      <c r="K233" s="110">
        <f t="shared" si="11"/>
        <v>35.879999999999846</v>
      </c>
    </row>
    <row r="234" spans="1:11" x14ac:dyDescent="0.45">
      <c r="A234" s="108">
        <v>0.23099999999999901</v>
      </c>
      <c r="B234" s="109">
        <f t="shared" si="9"/>
        <v>40.039229999999833</v>
      </c>
      <c r="E234" s="110">
        <f t="shared" si="10"/>
        <v>36.035999999999845</v>
      </c>
      <c r="F234" s="111">
        <v>0.23099999999999901</v>
      </c>
      <c r="J234" s="111">
        <v>0.23099999999999901</v>
      </c>
      <c r="K234" s="110">
        <f t="shared" si="11"/>
        <v>36.035999999999845</v>
      </c>
    </row>
    <row r="235" spans="1:11" x14ac:dyDescent="0.45">
      <c r="A235" s="108">
        <v>0.23199999999999901</v>
      </c>
      <c r="B235" s="109">
        <f t="shared" si="9"/>
        <v>40.212559999999833</v>
      </c>
      <c r="E235" s="110">
        <f t="shared" si="10"/>
        <v>36.191999999999844</v>
      </c>
      <c r="F235" s="111">
        <v>0.23199999999999901</v>
      </c>
      <c r="J235" s="111">
        <v>0.23199999999999901</v>
      </c>
      <c r="K235" s="110">
        <f t="shared" si="11"/>
        <v>36.191999999999844</v>
      </c>
    </row>
    <row r="236" spans="1:11" x14ac:dyDescent="0.45">
      <c r="A236" s="108">
        <v>0.23299999999999901</v>
      </c>
      <c r="B236" s="109">
        <f t="shared" si="9"/>
        <v>40.385889999999833</v>
      </c>
      <c r="E236" s="110">
        <f t="shared" si="10"/>
        <v>36.347999999999843</v>
      </c>
      <c r="F236" s="111">
        <v>0.23299999999999901</v>
      </c>
      <c r="J236" s="111">
        <v>0.23299999999999901</v>
      </c>
      <c r="K236" s="110">
        <f t="shared" si="11"/>
        <v>36.347999999999843</v>
      </c>
    </row>
    <row r="237" spans="1:11" x14ac:dyDescent="0.45">
      <c r="A237" s="108">
        <v>0.23399999999999899</v>
      </c>
      <c r="B237" s="109">
        <f t="shared" si="9"/>
        <v>40.559219999999826</v>
      </c>
      <c r="E237" s="110">
        <f t="shared" si="10"/>
        <v>36.503999999999841</v>
      </c>
      <c r="F237" s="111">
        <v>0.23399999999999899</v>
      </c>
      <c r="J237" s="111">
        <v>0.23399999999999899</v>
      </c>
      <c r="K237" s="110">
        <f t="shared" si="11"/>
        <v>36.503999999999841</v>
      </c>
    </row>
    <row r="238" spans="1:11" x14ac:dyDescent="0.45">
      <c r="A238" s="108">
        <v>0.23499999999999899</v>
      </c>
      <c r="B238" s="109">
        <f t="shared" si="9"/>
        <v>40.732549999999826</v>
      </c>
      <c r="E238" s="110">
        <f t="shared" si="10"/>
        <v>36.65999999999984</v>
      </c>
      <c r="F238" s="111">
        <v>0.23499999999999899</v>
      </c>
      <c r="J238" s="111">
        <v>0.23499999999999899</v>
      </c>
      <c r="K238" s="110">
        <f t="shared" si="11"/>
        <v>36.65999999999984</v>
      </c>
    </row>
    <row r="239" spans="1:11" x14ac:dyDescent="0.45">
      <c r="A239" s="108">
        <v>0.23599999999999899</v>
      </c>
      <c r="B239" s="109">
        <f t="shared" si="9"/>
        <v>40.905879999999826</v>
      </c>
      <c r="E239" s="110">
        <f t="shared" si="10"/>
        <v>36.815999999999839</v>
      </c>
      <c r="F239" s="111">
        <v>0.23599999999999899</v>
      </c>
      <c r="J239" s="111">
        <v>0.23599999999999899</v>
      </c>
      <c r="K239" s="110">
        <f t="shared" si="11"/>
        <v>36.815999999999839</v>
      </c>
    </row>
    <row r="240" spans="1:11" x14ac:dyDescent="0.45">
      <c r="A240" s="108">
        <v>0.23699999999999899</v>
      </c>
      <c r="B240" s="109">
        <f t="shared" si="9"/>
        <v>41.079209999999826</v>
      </c>
      <c r="E240" s="110">
        <f t="shared" si="10"/>
        <v>36.971999999999845</v>
      </c>
      <c r="F240" s="111">
        <v>0.23699999999999899</v>
      </c>
      <c r="J240" s="111">
        <v>0.23699999999999899</v>
      </c>
      <c r="K240" s="110">
        <f t="shared" si="11"/>
        <v>36.971999999999845</v>
      </c>
    </row>
    <row r="241" spans="1:11" x14ac:dyDescent="0.45">
      <c r="A241" s="108">
        <v>0.23799999999999899</v>
      </c>
      <c r="B241" s="109">
        <f t="shared" si="9"/>
        <v>41.252539999999826</v>
      </c>
      <c r="E241" s="110">
        <f t="shared" si="10"/>
        <v>37.127999999999844</v>
      </c>
      <c r="F241" s="111">
        <v>0.23799999999999899</v>
      </c>
      <c r="J241" s="111">
        <v>0.23799999999999899</v>
      </c>
      <c r="K241" s="110">
        <f t="shared" si="11"/>
        <v>37.127999999999844</v>
      </c>
    </row>
    <row r="242" spans="1:11" x14ac:dyDescent="0.45">
      <c r="A242" s="108">
        <v>0.23899999999999899</v>
      </c>
      <c r="B242" s="109">
        <f t="shared" si="9"/>
        <v>41.425869999999826</v>
      </c>
      <c r="E242" s="110">
        <f t="shared" si="10"/>
        <v>37.283999999999843</v>
      </c>
      <c r="F242" s="111">
        <v>0.23899999999999899</v>
      </c>
      <c r="J242" s="111">
        <v>0.23899999999999899</v>
      </c>
      <c r="K242" s="110">
        <f t="shared" si="11"/>
        <v>37.283999999999843</v>
      </c>
    </row>
    <row r="243" spans="1:11" x14ac:dyDescent="0.45">
      <c r="A243" s="108">
        <v>0.23999999999999899</v>
      </c>
      <c r="B243" s="109">
        <f t="shared" si="9"/>
        <v>41.599199999999826</v>
      </c>
      <c r="E243" s="110">
        <f t="shared" si="10"/>
        <v>37.439999999999841</v>
      </c>
      <c r="F243" s="111">
        <v>0.23999999999999899</v>
      </c>
      <c r="J243" s="111">
        <v>0.23999999999999899</v>
      </c>
      <c r="K243" s="110">
        <f t="shared" si="11"/>
        <v>37.439999999999841</v>
      </c>
    </row>
    <row r="244" spans="1:11" x14ac:dyDescent="0.45">
      <c r="A244" s="108">
        <v>0.24099999999999899</v>
      </c>
      <c r="B244" s="109">
        <f t="shared" si="9"/>
        <v>41.772529999999826</v>
      </c>
      <c r="E244" s="110">
        <f t="shared" si="10"/>
        <v>37.59599999999984</v>
      </c>
      <c r="F244" s="111">
        <v>0.24099999999999899</v>
      </c>
      <c r="J244" s="111">
        <v>0.24099999999999899</v>
      </c>
      <c r="K244" s="110">
        <f t="shared" si="11"/>
        <v>37.59599999999984</v>
      </c>
    </row>
    <row r="245" spans="1:11" x14ac:dyDescent="0.45">
      <c r="A245" s="108">
        <v>0.24199999999999899</v>
      </c>
      <c r="B245" s="109">
        <f t="shared" si="9"/>
        <v>41.945859999999826</v>
      </c>
      <c r="E245" s="110">
        <f t="shared" si="10"/>
        <v>37.751999999999846</v>
      </c>
      <c r="F245" s="111">
        <v>0.24199999999999899</v>
      </c>
      <c r="J245" s="111">
        <v>0.24199999999999899</v>
      </c>
      <c r="K245" s="110">
        <f t="shared" si="11"/>
        <v>37.751999999999846</v>
      </c>
    </row>
    <row r="246" spans="1:11" x14ac:dyDescent="0.45">
      <c r="A246" s="108">
        <v>0.24299999999999899</v>
      </c>
      <c r="B246" s="109">
        <f t="shared" si="9"/>
        <v>42.119189999999826</v>
      </c>
      <c r="E246" s="110">
        <f t="shared" si="10"/>
        <v>37.907999999999845</v>
      </c>
      <c r="F246" s="111">
        <v>0.24299999999999899</v>
      </c>
      <c r="J246" s="111">
        <v>0.24299999999999899</v>
      </c>
      <c r="K246" s="110">
        <f t="shared" si="11"/>
        <v>37.907999999999845</v>
      </c>
    </row>
    <row r="247" spans="1:11" x14ac:dyDescent="0.45">
      <c r="A247" s="108">
        <v>0.243999999999999</v>
      </c>
      <c r="B247" s="109">
        <f t="shared" si="9"/>
        <v>42.292519999999826</v>
      </c>
      <c r="E247" s="110">
        <f t="shared" si="10"/>
        <v>38.063999999999844</v>
      </c>
      <c r="F247" s="111">
        <v>0.243999999999999</v>
      </c>
      <c r="J247" s="111">
        <v>0.243999999999999</v>
      </c>
      <c r="K247" s="110">
        <f t="shared" si="11"/>
        <v>38.063999999999844</v>
      </c>
    </row>
    <row r="248" spans="1:11" x14ac:dyDescent="0.45">
      <c r="A248" s="108">
        <v>0.244999999999999</v>
      </c>
      <c r="B248" s="109">
        <f t="shared" si="9"/>
        <v>42.465849999999826</v>
      </c>
      <c r="E248" s="110">
        <f t="shared" si="10"/>
        <v>38.219999999999843</v>
      </c>
      <c r="F248" s="111">
        <v>0.244999999999999</v>
      </c>
      <c r="J248" s="111">
        <v>0.244999999999999</v>
      </c>
      <c r="K248" s="110">
        <f t="shared" si="11"/>
        <v>38.219999999999843</v>
      </c>
    </row>
    <row r="249" spans="1:11" x14ac:dyDescent="0.45">
      <c r="A249" s="108">
        <v>0.245999999999999</v>
      </c>
      <c r="B249" s="109">
        <f t="shared" si="9"/>
        <v>42.639179999999833</v>
      </c>
      <c r="E249" s="110">
        <f t="shared" si="10"/>
        <v>38.375999999999841</v>
      </c>
      <c r="F249" s="111">
        <v>0.245999999999999</v>
      </c>
      <c r="J249" s="111">
        <v>0.245999999999999</v>
      </c>
      <c r="K249" s="110">
        <f t="shared" si="11"/>
        <v>38.375999999999841</v>
      </c>
    </row>
    <row r="250" spans="1:11" x14ac:dyDescent="0.45">
      <c r="A250" s="108">
        <v>0.246999999999999</v>
      </c>
      <c r="B250" s="109">
        <f t="shared" si="9"/>
        <v>42.812509999999833</v>
      </c>
      <c r="E250" s="110">
        <f t="shared" si="10"/>
        <v>38.53199999999984</v>
      </c>
      <c r="F250" s="111">
        <v>0.246999999999999</v>
      </c>
      <c r="J250" s="111">
        <v>0.246999999999999</v>
      </c>
      <c r="K250" s="110">
        <f t="shared" si="11"/>
        <v>38.53199999999984</v>
      </c>
    </row>
    <row r="251" spans="1:11" x14ac:dyDescent="0.45">
      <c r="A251" s="108">
        <v>0.247999999999999</v>
      </c>
      <c r="B251" s="109">
        <f t="shared" si="9"/>
        <v>42.985839999999833</v>
      </c>
      <c r="E251" s="110">
        <f t="shared" si="10"/>
        <v>38.687999999999846</v>
      </c>
      <c r="F251" s="111">
        <v>0.247999999999999</v>
      </c>
      <c r="J251" s="111">
        <v>0.247999999999999</v>
      </c>
      <c r="K251" s="110">
        <f t="shared" si="11"/>
        <v>38.687999999999846</v>
      </c>
    </row>
    <row r="252" spans="1:11" x14ac:dyDescent="0.45">
      <c r="A252" s="108">
        <v>0.248999999999999</v>
      </c>
      <c r="B252" s="109">
        <f t="shared" si="9"/>
        <v>43.159169999999833</v>
      </c>
      <c r="E252" s="110">
        <f t="shared" si="10"/>
        <v>38.843999999999845</v>
      </c>
      <c r="F252" s="111">
        <v>0.248999999999999</v>
      </c>
      <c r="J252" s="111">
        <v>0.248999999999999</v>
      </c>
      <c r="K252" s="110">
        <f t="shared" si="11"/>
        <v>38.843999999999845</v>
      </c>
    </row>
    <row r="253" spans="1:11" x14ac:dyDescent="0.45">
      <c r="A253" s="108">
        <v>0.249999999999999</v>
      </c>
      <c r="B253" s="109">
        <f t="shared" si="9"/>
        <v>43.332499999999833</v>
      </c>
      <c r="E253" s="110">
        <f t="shared" si="10"/>
        <v>38.999999999999844</v>
      </c>
      <c r="F253" s="111">
        <v>0.249999999999999</v>
      </c>
      <c r="J253" s="111">
        <v>0.249999999999999</v>
      </c>
      <c r="K253" s="110">
        <f t="shared" si="11"/>
        <v>38.999999999999844</v>
      </c>
    </row>
    <row r="254" spans="1:11" x14ac:dyDescent="0.45">
      <c r="A254" s="108">
        <v>0.250999999999999</v>
      </c>
      <c r="B254" s="109">
        <f t="shared" si="9"/>
        <v>43.505829999999833</v>
      </c>
      <c r="E254" s="110">
        <f t="shared" si="10"/>
        <v>39.155999999999842</v>
      </c>
      <c r="F254" s="111">
        <v>0.250999999999999</v>
      </c>
      <c r="J254" s="111">
        <v>0.250999999999999</v>
      </c>
      <c r="K254" s="110">
        <f t="shared" si="11"/>
        <v>39.155999999999842</v>
      </c>
    </row>
    <row r="255" spans="1:11" x14ac:dyDescent="0.45">
      <c r="A255" s="108">
        <v>0.251999999999999</v>
      </c>
      <c r="B255" s="109">
        <f t="shared" si="9"/>
        <v>43.679159999999833</v>
      </c>
      <c r="E255" s="110">
        <f t="shared" si="10"/>
        <v>39.311999999999841</v>
      </c>
      <c r="F255" s="111">
        <v>0.251999999999999</v>
      </c>
      <c r="J255" s="111">
        <v>0.251999999999999</v>
      </c>
      <c r="K255" s="110">
        <f t="shared" si="11"/>
        <v>39.311999999999841</v>
      </c>
    </row>
    <row r="256" spans="1:11" x14ac:dyDescent="0.45">
      <c r="A256" s="108">
        <v>0.252999999999999</v>
      </c>
      <c r="B256" s="109">
        <f t="shared" si="9"/>
        <v>43.852489999999833</v>
      </c>
      <c r="E256" s="110">
        <f t="shared" si="10"/>
        <v>39.467999999999847</v>
      </c>
      <c r="F256" s="111">
        <v>0.252999999999999</v>
      </c>
      <c r="J256" s="111">
        <v>0.252999999999999</v>
      </c>
      <c r="K256" s="110">
        <f t="shared" si="11"/>
        <v>39.467999999999847</v>
      </c>
    </row>
    <row r="257" spans="1:11" x14ac:dyDescent="0.45">
      <c r="A257" s="108">
        <v>0.253999999999999</v>
      </c>
      <c r="B257" s="109">
        <f t="shared" si="9"/>
        <v>44.025819999999833</v>
      </c>
      <c r="E257" s="110">
        <f t="shared" si="10"/>
        <v>39.623999999999846</v>
      </c>
      <c r="F257" s="111">
        <v>0.253999999999999</v>
      </c>
      <c r="J257" s="111">
        <v>0.253999999999999</v>
      </c>
      <c r="K257" s="110">
        <f t="shared" si="11"/>
        <v>39.623999999999846</v>
      </c>
    </row>
    <row r="258" spans="1:11" x14ac:dyDescent="0.45">
      <c r="A258" s="108">
        <v>0.25499999999999901</v>
      </c>
      <c r="B258" s="109">
        <f t="shared" si="9"/>
        <v>44.199149999999833</v>
      </c>
      <c r="E258" s="110">
        <f t="shared" si="10"/>
        <v>39.779999999999845</v>
      </c>
      <c r="F258" s="111">
        <v>0.25499999999999901</v>
      </c>
      <c r="J258" s="111">
        <v>0.25499999999999901</v>
      </c>
      <c r="K258" s="110">
        <f t="shared" si="11"/>
        <v>39.779999999999845</v>
      </c>
    </row>
    <row r="259" spans="1:11" x14ac:dyDescent="0.45">
      <c r="A259" s="108">
        <v>0.25599999999999901</v>
      </c>
      <c r="B259" s="109">
        <f t="shared" ref="B259:B322" si="12">A259*$B$2</f>
        <v>44.372479999999833</v>
      </c>
      <c r="E259" s="110">
        <f t="shared" ref="E259:E322" si="13">F259*$E$2</f>
        <v>39.935999999999844</v>
      </c>
      <c r="F259" s="111">
        <v>0.25599999999999901</v>
      </c>
      <c r="J259" s="111">
        <v>0.25599999999999901</v>
      </c>
      <c r="K259" s="110">
        <f t="shared" ref="K259:K322" si="14">J259*$E$2</f>
        <v>39.935999999999844</v>
      </c>
    </row>
    <row r="260" spans="1:11" x14ac:dyDescent="0.45">
      <c r="A260" s="108">
        <v>0.25699999999999901</v>
      </c>
      <c r="B260" s="109">
        <f t="shared" si="12"/>
        <v>44.545809999999832</v>
      </c>
      <c r="E260" s="110">
        <f t="shared" si="13"/>
        <v>40.091999999999842</v>
      </c>
      <c r="F260" s="111">
        <v>0.25699999999999901</v>
      </c>
      <c r="J260" s="111">
        <v>0.25699999999999901</v>
      </c>
      <c r="K260" s="110">
        <f t="shared" si="14"/>
        <v>40.091999999999842</v>
      </c>
    </row>
    <row r="261" spans="1:11" x14ac:dyDescent="0.45">
      <c r="A261" s="108">
        <v>0.25799999999999901</v>
      </c>
      <c r="B261" s="109">
        <f t="shared" si="12"/>
        <v>44.719139999999832</v>
      </c>
      <c r="E261" s="110">
        <f t="shared" si="13"/>
        <v>40.247999999999848</v>
      </c>
      <c r="F261" s="111">
        <v>0.25799999999999901</v>
      </c>
      <c r="J261" s="111">
        <v>0.25799999999999901</v>
      </c>
      <c r="K261" s="110">
        <f t="shared" si="14"/>
        <v>40.247999999999848</v>
      </c>
    </row>
    <row r="262" spans="1:11" x14ac:dyDescent="0.45">
      <c r="A262" s="108">
        <v>0.25899999999999901</v>
      </c>
      <c r="B262" s="109">
        <f t="shared" si="12"/>
        <v>44.892469999999832</v>
      </c>
      <c r="E262" s="110">
        <f t="shared" si="13"/>
        <v>40.403999999999847</v>
      </c>
      <c r="F262" s="111">
        <v>0.25899999999999901</v>
      </c>
      <c r="J262" s="111">
        <v>0.25899999999999901</v>
      </c>
      <c r="K262" s="110">
        <f t="shared" si="14"/>
        <v>40.403999999999847</v>
      </c>
    </row>
    <row r="263" spans="1:11" x14ac:dyDescent="0.45">
      <c r="A263" s="108">
        <v>0.25999999999999901</v>
      </c>
      <c r="B263" s="109">
        <f t="shared" si="12"/>
        <v>45.065799999999832</v>
      </c>
      <c r="E263" s="110">
        <f t="shared" si="13"/>
        <v>40.559999999999846</v>
      </c>
      <c r="F263" s="111">
        <v>0.25999999999999901</v>
      </c>
      <c r="J263" s="111">
        <v>0.25999999999999901</v>
      </c>
      <c r="K263" s="110">
        <f t="shared" si="14"/>
        <v>40.559999999999846</v>
      </c>
    </row>
    <row r="264" spans="1:11" x14ac:dyDescent="0.45">
      <c r="A264" s="108">
        <v>0.26099999999999901</v>
      </c>
      <c r="B264" s="109">
        <f t="shared" si="12"/>
        <v>45.239129999999832</v>
      </c>
      <c r="E264" s="110">
        <f t="shared" si="13"/>
        <v>40.715999999999845</v>
      </c>
      <c r="F264" s="111">
        <v>0.26099999999999901</v>
      </c>
      <c r="J264" s="111">
        <v>0.26099999999999901</v>
      </c>
      <c r="K264" s="110">
        <f t="shared" si="14"/>
        <v>40.715999999999845</v>
      </c>
    </row>
    <row r="265" spans="1:11" x14ac:dyDescent="0.45">
      <c r="A265" s="108">
        <v>0.26199999999999901</v>
      </c>
      <c r="B265" s="109">
        <f t="shared" si="12"/>
        <v>45.412459999999832</v>
      </c>
      <c r="E265" s="110">
        <f t="shared" si="13"/>
        <v>40.871999999999844</v>
      </c>
      <c r="F265" s="111">
        <v>0.26199999999999901</v>
      </c>
      <c r="J265" s="111">
        <v>0.26199999999999901</v>
      </c>
      <c r="K265" s="110">
        <f t="shared" si="14"/>
        <v>40.871999999999844</v>
      </c>
    </row>
    <row r="266" spans="1:11" x14ac:dyDescent="0.45">
      <c r="A266" s="108">
        <v>0.26299999999999901</v>
      </c>
      <c r="B266" s="109">
        <f t="shared" si="12"/>
        <v>45.585789999999832</v>
      </c>
      <c r="E266" s="110">
        <f t="shared" si="13"/>
        <v>41.027999999999849</v>
      </c>
      <c r="F266" s="111">
        <v>0.26299999999999901</v>
      </c>
      <c r="J266" s="111">
        <v>0.26299999999999901</v>
      </c>
      <c r="K266" s="110">
        <f t="shared" si="14"/>
        <v>41.027999999999849</v>
      </c>
    </row>
    <row r="267" spans="1:11" x14ac:dyDescent="0.45">
      <c r="A267" s="108">
        <v>0.26399999999999901</v>
      </c>
      <c r="B267" s="109">
        <f t="shared" si="12"/>
        <v>45.759119999999832</v>
      </c>
      <c r="E267" s="110">
        <f t="shared" si="13"/>
        <v>41.183999999999848</v>
      </c>
      <c r="F267" s="111">
        <v>0.26399999999999901</v>
      </c>
      <c r="J267" s="111">
        <v>0.26399999999999901</v>
      </c>
      <c r="K267" s="110">
        <f t="shared" si="14"/>
        <v>41.183999999999848</v>
      </c>
    </row>
    <row r="268" spans="1:11" x14ac:dyDescent="0.45">
      <c r="A268" s="108">
        <v>0.26499999999999901</v>
      </c>
      <c r="B268" s="109">
        <f t="shared" si="12"/>
        <v>45.932449999999832</v>
      </c>
      <c r="E268" s="110">
        <f t="shared" si="13"/>
        <v>41.339999999999847</v>
      </c>
      <c r="F268" s="111">
        <v>0.26499999999999901</v>
      </c>
      <c r="J268" s="111">
        <v>0.26499999999999901</v>
      </c>
      <c r="K268" s="110">
        <f t="shared" si="14"/>
        <v>41.339999999999847</v>
      </c>
    </row>
    <row r="269" spans="1:11" x14ac:dyDescent="0.45">
      <c r="A269" s="108">
        <v>0.26599999999999902</v>
      </c>
      <c r="B269" s="109">
        <f t="shared" si="12"/>
        <v>46.105779999999832</v>
      </c>
      <c r="E269" s="110">
        <f t="shared" si="13"/>
        <v>41.495999999999846</v>
      </c>
      <c r="F269" s="111">
        <v>0.26599999999999902</v>
      </c>
      <c r="J269" s="111">
        <v>0.26599999999999902</v>
      </c>
      <c r="K269" s="110">
        <f t="shared" si="14"/>
        <v>41.495999999999846</v>
      </c>
    </row>
    <row r="270" spans="1:11" x14ac:dyDescent="0.45">
      <c r="A270" s="108">
        <v>0.26699999999999902</v>
      </c>
      <c r="B270" s="109">
        <f t="shared" si="12"/>
        <v>46.279109999999832</v>
      </c>
      <c r="E270" s="110">
        <f t="shared" si="13"/>
        <v>41.651999999999845</v>
      </c>
      <c r="F270" s="111">
        <v>0.26699999999999902</v>
      </c>
      <c r="J270" s="111">
        <v>0.26699999999999902</v>
      </c>
      <c r="K270" s="110">
        <f t="shared" si="14"/>
        <v>41.651999999999845</v>
      </c>
    </row>
    <row r="271" spans="1:11" x14ac:dyDescent="0.45">
      <c r="A271" s="108">
        <v>0.26799999999999902</v>
      </c>
      <c r="B271" s="109">
        <f t="shared" si="12"/>
        <v>46.452439999999832</v>
      </c>
      <c r="E271" s="110">
        <f t="shared" si="13"/>
        <v>41.807999999999844</v>
      </c>
      <c r="F271" s="111">
        <v>0.26799999999999902</v>
      </c>
      <c r="J271" s="111">
        <v>0.26799999999999902</v>
      </c>
      <c r="K271" s="110">
        <f t="shared" si="14"/>
        <v>41.807999999999844</v>
      </c>
    </row>
    <row r="272" spans="1:11" x14ac:dyDescent="0.45">
      <c r="A272" s="108">
        <v>0.26899999999999902</v>
      </c>
      <c r="B272" s="109">
        <f t="shared" si="12"/>
        <v>46.625769999999832</v>
      </c>
      <c r="E272" s="110">
        <f t="shared" si="13"/>
        <v>41.963999999999849</v>
      </c>
      <c r="F272" s="111">
        <v>0.26899999999999902</v>
      </c>
      <c r="J272" s="111">
        <v>0.26899999999999902</v>
      </c>
      <c r="K272" s="110">
        <f t="shared" si="14"/>
        <v>41.963999999999849</v>
      </c>
    </row>
    <row r="273" spans="1:11" x14ac:dyDescent="0.45">
      <c r="A273" s="108">
        <v>0.26999999999999902</v>
      </c>
      <c r="B273" s="109">
        <f t="shared" si="12"/>
        <v>46.799099999999832</v>
      </c>
      <c r="E273" s="110">
        <f t="shared" si="13"/>
        <v>42.119999999999848</v>
      </c>
      <c r="F273" s="111">
        <v>0.26999999999999902</v>
      </c>
      <c r="J273" s="111">
        <v>0.26999999999999902</v>
      </c>
      <c r="K273" s="110">
        <f t="shared" si="14"/>
        <v>42.119999999999848</v>
      </c>
    </row>
    <row r="274" spans="1:11" x14ac:dyDescent="0.45">
      <c r="A274" s="108">
        <v>0.27099999999999902</v>
      </c>
      <c r="B274" s="109">
        <f t="shared" si="12"/>
        <v>46.972429999999832</v>
      </c>
      <c r="E274" s="110">
        <f t="shared" si="13"/>
        <v>42.275999999999847</v>
      </c>
      <c r="F274" s="111">
        <v>0.27099999999999902</v>
      </c>
      <c r="J274" s="111">
        <v>0.27099999999999902</v>
      </c>
      <c r="K274" s="110">
        <f t="shared" si="14"/>
        <v>42.275999999999847</v>
      </c>
    </row>
    <row r="275" spans="1:11" x14ac:dyDescent="0.45">
      <c r="A275" s="108">
        <v>0.27199999999999902</v>
      </c>
      <c r="B275" s="109">
        <f t="shared" si="12"/>
        <v>47.145759999999832</v>
      </c>
      <c r="E275" s="110">
        <f t="shared" si="13"/>
        <v>42.431999999999846</v>
      </c>
      <c r="F275" s="111">
        <v>0.27199999999999902</v>
      </c>
      <c r="J275" s="111">
        <v>0.27199999999999902</v>
      </c>
      <c r="K275" s="110">
        <f t="shared" si="14"/>
        <v>42.431999999999846</v>
      </c>
    </row>
    <row r="276" spans="1:11" x14ac:dyDescent="0.45">
      <c r="A276" s="108">
        <v>0.27299999999999902</v>
      </c>
      <c r="B276" s="109">
        <f t="shared" si="12"/>
        <v>47.319089999999832</v>
      </c>
      <c r="E276" s="110">
        <f t="shared" si="13"/>
        <v>42.587999999999845</v>
      </c>
      <c r="F276" s="111">
        <v>0.27299999999999902</v>
      </c>
      <c r="J276" s="111">
        <v>0.27299999999999902</v>
      </c>
      <c r="K276" s="110">
        <f t="shared" si="14"/>
        <v>42.587999999999845</v>
      </c>
    </row>
    <row r="277" spans="1:11" x14ac:dyDescent="0.45">
      <c r="A277" s="108">
        <v>0.27399999999999902</v>
      </c>
      <c r="B277" s="109">
        <f t="shared" si="12"/>
        <v>47.492419999999832</v>
      </c>
      <c r="E277" s="110">
        <f t="shared" si="13"/>
        <v>42.743999999999851</v>
      </c>
      <c r="F277" s="111">
        <v>0.27399999999999902</v>
      </c>
      <c r="J277" s="111">
        <v>0.27399999999999902</v>
      </c>
      <c r="K277" s="110">
        <f t="shared" si="14"/>
        <v>42.743999999999851</v>
      </c>
    </row>
    <row r="278" spans="1:11" x14ac:dyDescent="0.45">
      <c r="A278" s="108">
        <v>0.27499999999999902</v>
      </c>
      <c r="B278" s="109">
        <f t="shared" si="12"/>
        <v>47.665749999999832</v>
      </c>
      <c r="E278" s="110">
        <f t="shared" si="13"/>
        <v>42.899999999999849</v>
      </c>
      <c r="F278" s="111">
        <v>0.27499999999999902</v>
      </c>
      <c r="J278" s="111">
        <v>0.27499999999999902</v>
      </c>
      <c r="K278" s="110">
        <f t="shared" si="14"/>
        <v>42.899999999999849</v>
      </c>
    </row>
    <row r="279" spans="1:11" x14ac:dyDescent="0.45">
      <c r="A279" s="108">
        <v>0.27599999999999902</v>
      </c>
      <c r="B279" s="109">
        <f t="shared" si="12"/>
        <v>47.839079999999832</v>
      </c>
      <c r="E279" s="110">
        <f t="shared" si="13"/>
        <v>43.055999999999848</v>
      </c>
      <c r="F279" s="111">
        <v>0.27599999999999902</v>
      </c>
      <c r="J279" s="111">
        <v>0.27599999999999902</v>
      </c>
      <c r="K279" s="110">
        <f t="shared" si="14"/>
        <v>43.055999999999848</v>
      </c>
    </row>
    <row r="280" spans="1:11" x14ac:dyDescent="0.45">
      <c r="A280" s="108">
        <v>0.27699999999999902</v>
      </c>
      <c r="B280" s="109">
        <f t="shared" si="12"/>
        <v>48.012409999999832</v>
      </c>
      <c r="E280" s="110">
        <f t="shared" si="13"/>
        <v>43.211999999999847</v>
      </c>
      <c r="F280" s="111">
        <v>0.27699999999999902</v>
      </c>
      <c r="J280" s="111">
        <v>0.27699999999999902</v>
      </c>
      <c r="K280" s="110">
        <f t="shared" si="14"/>
        <v>43.211999999999847</v>
      </c>
    </row>
    <row r="281" spans="1:11" x14ac:dyDescent="0.45">
      <c r="A281" s="108">
        <v>0.27799999999999903</v>
      </c>
      <c r="B281" s="109">
        <f t="shared" si="12"/>
        <v>48.185739999999832</v>
      </c>
      <c r="E281" s="110">
        <f t="shared" si="13"/>
        <v>43.367999999999846</v>
      </c>
      <c r="F281" s="111">
        <v>0.27799999999999903</v>
      </c>
      <c r="J281" s="111">
        <v>0.27799999999999903</v>
      </c>
      <c r="K281" s="110">
        <f t="shared" si="14"/>
        <v>43.367999999999846</v>
      </c>
    </row>
    <row r="282" spans="1:11" x14ac:dyDescent="0.45">
      <c r="A282" s="108">
        <v>0.27899999999999903</v>
      </c>
      <c r="B282" s="109">
        <f t="shared" si="12"/>
        <v>48.359069999999832</v>
      </c>
      <c r="E282" s="110">
        <f t="shared" si="13"/>
        <v>43.523999999999845</v>
      </c>
      <c r="F282" s="111">
        <v>0.27899999999999903</v>
      </c>
      <c r="J282" s="111">
        <v>0.27899999999999903</v>
      </c>
      <c r="K282" s="110">
        <f t="shared" si="14"/>
        <v>43.523999999999845</v>
      </c>
    </row>
    <row r="283" spans="1:11" x14ac:dyDescent="0.45">
      <c r="A283" s="108">
        <v>0.27999999999999903</v>
      </c>
      <c r="B283" s="109">
        <f t="shared" si="12"/>
        <v>48.532399999999832</v>
      </c>
      <c r="E283" s="110">
        <f t="shared" si="13"/>
        <v>43.679999999999851</v>
      </c>
      <c r="F283" s="111">
        <v>0.27999999999999903</v>
      </c>
      <c r="J283" s="111">
        <v>0.27999999999999903</v>
      </c>
      <c r="K283" s="110">
        <f t="shared" si="14"/>
        <v>43.679999999999851</v>
      </c>
    </row>
    <row r="284" spans="1:11" x14ac:dyDescent="0.45">
      <c r="A284" s="108">
        <v>0.28099999999999897</v>
      </c>
      <c r="B284" s="109">
        <f t="shared" si="12"/>
        <v>48.705729999999825</v>
      </c>
      <c r="E284" s="110">
        <f t="shared" si="13"/>
        <v>43.835999999999842</v>
      </c>
      <c r="F284" s="111">
        <v>0.28099999999999897</v>
      </c>
      <c r="J284" s="111">
        <v>0.28099999999999897</v>
      </c>
      <c r="K284" s="110">
        <f t="shared" si="14"/>
        <v>43.835999999999842</v>
      </c>
    </row>
    <row r="285" spans="1:11" x14ac:dyDescent="0.45">
      <c r="A285" s="108">
        <v>0.28199999999999897</v>
      </c>
      <c r="B285" s="109">
        <f t="shared" si="12"/>
        <v>48.879059999999825</v>
      </c>
      <c r="E285" s="110">
        <f t="shared" si="13"/>
        <v>43.991999999999841</v>
      </c>
      <c r="F285" s="111">
        <v>0.28199999999999897</v>
      </c>
      <c r="J285" s="111">
        <v>0.28199999999999897</v>
      </c>
      <c r="K285" s="110">
        <f t="shared" si="14"/>
        <v>43.991999999999841</v>
      </c>
    </row>
    <row r="286" spans="1:11" x14ac:dyDescent="0.45">
      <c r="A286" s="108">
        <v>0.28299999999999897</v>
      </c>
      <c r="B286" s="109">
        <f t="shared" si="12"/>
        <v>49.052389999999825</v>
      </c>
      <c r="E286" s="110">
        <f t="shared" si="13"/>
        <v>44.14799999999984</v>
      </c>
      <c r="F286" s="111">
        <v>0.28299999999999897</v>
      </c>
      <c r="J286" s="111">
        <v>0.28299999999999897</v>
      </c>
      <c r="K286" s="110">
        <f t="shared" si="14"/>
        <v>44.14799999999984</v>
      </c>
    </row>
    <row r="287" spans="1:11" x14ac:dyDescent="0.45">
      <c r="A287" s="108">
        <v>0.28399999999999898</v>
      </c>
      <c r="B287" s="109">
        <f t="shared" si="12"/>
        <v>49.225719999999825</v>
      </c>
      <c r="E287" s="110">
        <f t="shared" si="13"/>
        <v>44.303999999999839</v>
      </c>
      <c r="F287" s="111">
        <v>0.28399999999999898</v>
      </c>
      <c r="J287" s="111">
        <v>0.28399999999999898</v>
      </c>
      <c r="K287" s="110">
        <f t="shared" si="14"/>
        <v>44.303999999999839</v>
      </c>
    </row>
    <row r="288" spans="1:11" x14ac:dyDescent="0.45">
      <c r="A288" s="108">
        <v>0.28499999999999898</v>
      </c>
      <c r="B288" s="109">
        <f t="shared" si="12"/>
        <v>49.399049999999825</v>
      </c>
      <c r="E288" s="110">
        <f t="shared" si="13"/>
        <v>44.459999999999837</v>
      </c>
      <c r="F288" s="111">
        <v>0.28499999999999898</v>
      </c>
      <c r="J288" s="111">
        <v>0.28499999999999898</v>
      </c>
      <c r="K288" s="110">
        <f t="shared" si="14"/>
        <v>44.459999999999837</v>
      </c>
    </row>
    <row r="289" spans="1:11" x14ac:dyDescent="0.45">
      <c r="A289" s="108">
        <v>0.28599999999999898</v>
      </c>
      <c r="B289" s="109">
        <f t="shared" si="12"/>
        <v>49.572379999999825</v>
      </c>
      <c r="E289" s="110">
        <f t="shared" si="13"/>
        <v>44.615999999999843</v>
      </c>
      <c r="F289" s="111">
        <v>0.28599999999999898</v>
      </c>
      <c r="J289" s="111">
        <v>0.28599999999999898</v>
      </c>
      <c r="K289" s="110">
        <f t="shared" si="14"/>
        <v>44.615999999999843</v>
      </c>
    </row>
    <row r="290" spans="1:11" x14ac:dyDescent="0.45">
      <c r="A290" s="108">
        <v>0.28699999999999898</v>
      </c>
      <c r="B290" s="109">
        <f t="shared" si="12"/>
        <v>49.745709999999825</v>
      </c>
      <c r="E290" s="110">
        <f t="shared" si="13"/>
        <v>44.771999999999842</v>
      </c>
      <c r="F290" s="111">
        <v>0.28699999999999898</v>
      </c>
      <c r="J290" s="111">
        <v>0.28699999999999898</v>
      </c>
      <c r="K290" s="110">
        <f t="shared" si="14"/>
        <v>44.771999999999842</v>
      </c>
    </row>
    <row r="291" spans="1:11" x14ac:dyDescent="0.45">
      <c r="A291" s="108">
        <v>0.28799999999999898</v>
      </c>
      <c r="B291" s="109">
        <f t="shared" si="12"/>
        <v>49.919039999999825</v>
      </c>
      <c r="E291" s="110">
        <f t="shared" si="13"/>
        <v>44.927999999999841</v>
      </c>
      <c r="F291" s="111">
        <v>0.28799999999999898</v>
      </c>
      <c r="J291" s="111">
        <v>0.28799999999999898</v>
      </c>
      <c r="K291" s="110">
        <f t="shared" si="14"/>
        <v>44.927999999999841</v>
      </c>
    </row>
    <row r="292" spans="1:11" x14ac:dyDescent="0.45">
      <c r="A292" s="108">
        <v>0.28899999999999898</v>
      </c>
      <c r="B292" s="109">
        <f t="shared" si="12"/>
        <v>50.092369999999825</v>
      </c>
      <c r="E292" s="110">
        <f t="shared" si="13"/>
        <v>45.08399999999984</v>
      </c>
      <c r="F292" s="111">
        <v>0.28899999999999898</v>
      </c>
      <c r="J292" s="111">
        <v>0.28899999999999898</v>
      </c>
      <c r="K292" s="110">
        <f t="shared" si="14"/>
        <v>45.08399999999984</v>
      </c>
    </row>
    <row r="293" spans="1:11" x14ac:dyDescent="0.45">
      <c r="A293" s="108">
        <v>0.28999999999999898</v>
      </c>
      <c r="B293" s="109">
        <f t="shared" si="12"/>
        <v>50.265699999999825</v>
      </c>
      <c r="E293" s="110">
        <f t="shared" si="13"/>
        <v>45.239999999999839</v>
      </c>
      <c r="F293" s="111">
        <v>0.28999999999999898</v>
      </c>
      <c r="J293" s="111">
        <v>0.28999999999999898</v>
      </c>
      <c r="K293" s="110">
        <f t="shared" si="14"/>
        <v>45.239999999999839</v>
      </c>
    </row>
    <row r="294" spans="1:11" x14ac:dyDescent="0.45">
      <c r="A294" s="108">
        <v>0.29099999999999898</v>
      </c>
      <c r="B294" s="109">
        <f t="shared" si="12"/>
        <v>50.439029999999825</v>
      </c>
      <c r="E294" s="110">
        <f t="shared" si="13"/>
        <v>45.395999999999844</v>
      </c>
      <c r="F294" s="111">
        <v>0.29099999999999898</v>
      </c>
      <c r="J294" s="111">
        <v>0.29099999999999898</v>
      </c>
      <c r="K294" s="110">
        <f t="shared" si="14"/>
        <v>45.395999999999844</v>
      </c>
    </row>
    <row r="295" spans="1:11" x14ac:dyDescent="0.45">
      <c r="A295" s="108">
        <v>0.29199999999999898</v>
      </c>
      <c r="B295" s="109">
        <f t="shared" si="12"/>
        <v>50.612359999999825</v>
      </c>
      <c r="E295" s="110">
        <f t="shared" si="13"/>
        <v>45.551999999999843</v>
      </c>
      <c r="F295" s="111">
        <v>0.29199999999999898</v>
      </c>
      <c r="J295" s="111">
        <v>0.29199999999999898</v>
      </c>
      <c r="K295" s="110">
        <f t="shared" si="14"/>
        <v>45.551999999999843</v>
      </c>
    </row>
    <row r="296" spans="1:11" x14ac:dyDescent="0.45">
      <c r="A296" s="108">
        <v>0.29299999999999898</v>
      </c>
      <c r="B296" s="109">
        <f t="shared" si="12"/>
        <v>50.785689999999825</v>
      </c>
      <c r="E296" s="110">
        <f t="shared" si="13"/>
        <v>45.707999999999842</v>
      </c>
      <c r="F296" s="111">
        <v>0.29299999999999898</v>
      </c>
      <c r="J296" s="111">
        <v>0.29299999999999898</v>
      </c>
      <c r="K296" s="110">
        <f t="shared" si="14"/>
        <v>45.707999999999842</v>
      </c>
    </row>
    <row r="297" spans="1:11" x14ac:dyDescent="0.45">
      <c r="A297" s="108">
        <v>0.29399999999999898</v>
      </c>
      <c r="B297" s="109">
        <f t="shared" si="12"/>
        <v>50.959019999999825</v>
      </c>
      <c r="E297" s="110">
        <f t="shared" si="13"/>
        <v>45.863999999999841</v>
      </c>
      <c r="F297" s="111">
        <v>0.29399999999999898</v>
      </c>
      <c r="J297" s="111">
        <v>0.29399999999999898</v>
      </c>
      <c r="K297" s="110">
        <f t="shared" si="14"/>
        <v>45.863999999999841</v>
      </c>
    </row>
    <row r="298" spans="1:11" x14ac:dyDescent="0.45">
      <c r="A298" s="108">
        <v>0.29499999999999899</v>
      </c>
      <c r="B298" s="109">
        <f t="shared" si="12"/>
        <v>51.132349999999825</v>
      </c>
      <c r="E298" s="110">
        <f t="shared" si="13"/>
        <v>46.01999999999984</v>
      </c>
      <c r="F298" s="111">
        <v>0.29499999999999899</v>
      </c>
      <c r="J298" s="111">
        <v>0.29499999999999899</v>
      </c>
      <c r="K298" s="110">
        <f t="shared" si="14"/>
        <v>46.01999999999984</v>
      </c>
    </row>
    <row r="299" spans="1:11" x14ac:dyDescent="0.45">
      <c r="A299" s="108">
        <v>0.29599999999999899</v>
      </c>
      <c r="B299" s="109">
        <f t="shared" si="12"/>
        <v>51.305679999999825</v>
      </c>
      <c r="E299" s="110">
        <f t="shared" si="13"/>
        <v>46.175999999999839</v>
      </c>
      <c r="F299" s="111">
        <v>0.29599999999999899</v>
      </c>
      <c r="J299" s="111">
        <v>0.29599999999999899</v>
      </c>
      <c r="K299" s="110">
        <f t="shared" si="14"/>
        <v>46.175999999999839</v>
      </c>
    </row>
    <row r="300" spans="1:11" x14ac:dyDescent="0.45">
      <c r="A300" s="108">
        <v>0.29699999999999899</v>
      </c>
      <c r="B300" s="109">
        <f t="shared" si="12"/>
        <v>51.479009999999825</v>
      </c>
      <c r="E300" s="110">
        <f t="shared" si="13"/>
        <v>46.331999999999844</v>
      </c>
      <c r="F300" s="111">
        <v>0.29699999999999899</v>
      </c>
      <c r="J300" s="111">
        <v>0.29699999999999899</v>
      </c>
      <c r="K300" s="110">
        <f t="shared" si="14"/>
        <v>46.331999999999844</v>
      </c>
    </row>
    <row r="301" spans="1:11" x14ac:dyDescent="0.45">
      <c r="A301" s="108">
        <v>0.29799999999999899</v>
      </c>
      <c r="B301" s="109">
        <f t="shared" si="12"/>
        <v>51.652339999999832</v>
      </c>
      <c r="E301" s="110">
        <f t="shared" si="13"/>
        <v>46.487999999999843</v>
      </c>
      <c r="F301" s="111">
        <v>0.29799999999999899</v>
      </c>
      <c r="J301" s="111">
        <v>0.29799999999999899</v>
      </c>
      <c r="K301" s="110">
        <f t="shared" si="14"/>
        <v>46.487999999999843</v>
      </c>
    </row>
    <row r="302" spans="1:11" x14ac:dyDescent="0.45">
      <c r="A302" s="108">
        <v>0.29899999999999899</v>
      </c>
      <c r="B302" s="109">
        <f t="shared" si="12"/>
        <v>51.825669999999832</v>
      </c>
      <c r="E302" s="110">
        <f t="shared" si="13"/>
        <v>46.643999999999842</v>
      </c>
      <c r="F302" s="111">
        <v>0.29899999999999899</v>
      </c>
      <c r="J302" s="111">
        <v>0.29899999999999899</v>
      </c>
      <c r="K302" s="110">
        <f t="shared" si="14"/>
        <v>46.643999999999842</v>
      </c>
    </row>
    <row r="303" spans="1:11" x14ac:dyDescent="0.45">
      <c r="A303" s="108">
        <v>0.29999999999999899</v>
      </c>
      <c r="B303" s="109">
        <f t="shared" si="12"/>
        <v>51.998999999999832</v>
      </c>
      <c r="E303" s="110">
        <f t="shared" si="13"/>
        <v>46.799999999999841</v>
      </c>
      <c r="F303" s="111">
        <v>0.29999999999999899</v>
      </c>
      <c r="J303" s="111">
        <v>0.29999999999999899</v>
      </c>
      <c r="K303" s="110">
        <f t="shared" si="14"/>
        <v>46.799999999999841</v>
      </c>
    </row>
    <row r="304" spans="1:11" x14ac:dyDescent="0.45">
      <c r="A304" s="108">
        <v>0.30099999999999899</v>
      </c>
      <c r="B304" s="109">
        <f t="shared" si="12"/>
        <v>52.172329999999832</v>
      </c>
      <c r="E304" s="110">
        <f t="shared" si="13"/>
        <v>46.95599999999984</v>
      </c>
      <c r="F304" s="111">
        <v>0.30099999999999899</v>
      </c>
      <c r="J304" s="111">
        <v>0.30099999999999899</v>
      </c>
      <c r="K304" s="110">
        <f t="shared" si="14"/>
        <v>46.95599999999984</v>
      </c>
    </row>
    <row r="305" spans="1:11" x14ac:dyDescent="0.45">
      <c r="A305" s="108">
        <v>0.30199999999999899</v>
      </c>
      <c r="B305" s="109">
        <f t="shared" si="12"/>
        <v>52.345659999999832</v>
      </c>
      <c r="E305" s="110">
        <f t="shared" si="13"/>
        <v>47.111999999999846</v>
      </c>
      <c r="F305" s="111">
        <v>0.30199999999999899</v>
      </c>
      <c r="J305" s="111">
        <v>0.30199999999999899</v>
      </c>
      <c r="K305" s="110">
        <f t="shared" si="14"/>
        <v>47.111999999999846</v>
      </c>
    </row>
    <row r="306" spans="1:11" x14ac:dyDescent="0.45">
      <c r="A306" s="108">
        <v>0.30299999999999899</v>
      </c>
      <c r="B306" s="109">
        <f t="shared" si="12"/>
        <v>52.518989999999832</v>
      </c>
      <c r="E306" s="110">
        <f t="shared" si="13"/>
        <v>47.267999999999844</v>
      </c>
      <c r="F306" s="111">
        <v>0.30299999999999899</v>
      </c>
      <c r="J306" s="111">
        <v>0.30299999999999899</v>
      </c>
      <c r="K306" s="110">
        <f t="shared" si="14"/>
        <v>47.267999999999844</v>
      </c>
    </row>
    <row r="307" spans="1:11" x14ac:dyDescent="0.45">
      <c r="A307" s="108">
        <v>0.30399999999999899</v>
      </c>
      <c r="B307" s="109">
        <f t="shared" si="12"/>
        <v>52.692319999999832</v>
      </c>
      <c r="E307" s="110">
        <f t="shared" si="13"/>
        <v>47.423999999999843</v>
      </c>
      <c r="F307" s="111">
        <v>0.30399999999999899</v>
      </c>
      <c r="J307" s="111">
        <v>0.30399999999999899</v>
      </c>
      <c r="K307" s="110">
        <f t="shared" si="14"/>
        <v>47.423999999999843</v>
      </c>
    </row>
    <row r="308" spans="1:11" x14ac:dyDescent="0.45">
      <c r="A308" s="108">
        <v>0.30499999999999899</v>
      </c>
      <c r="B308" s="109">
        <f t="shared" si="12"/>
        <v>52.865649999999832</v>
      </c>
      <c r="E308" s="110">
        <f t="shared" si="13"/>
        <v>47.579999999999842</v>
      </c>
      <c r="F308" s="111">
        <v>0.30499999999999899</v>
      </c>
      <c r="J308" s="111">
        <v>0.30499999999999899</v>
      </c>
      <c r="K308" s="110">
        <f t="shared" si="14"/>
        <v>47.579999999999842</v>
      </c>
    </row>
    <row r="309" spans="1:11" x14ac:dyDescent="0.45">
      <c r="A309" s="108">
        <v>0.305999999999999</v>
      </c>
      <c r="B309" s="109">
        <f t="shared" si="12"/>
        <v>53.038979999999832</v>
      </c>
      <c r="E309" s="110">
        <f t="shared" si="13"/>
        <v>47.735999999999841</v>
      </c>
      <c r="F309" s="111">
        <v>0.305999999999999</v>
      </c>
      <c r="J309" s="111">
        <v>0.305999999999999</v>
      </c>
      <c r="K309" s="110">
        <f t="shared" si="14"/>
        <v>47.735999999999841</v>
      </c>
    </row>
    <row r="310" spans="1:11" x14ac:dyDescent="0.45">
      <c r="A310" s="108">
        <v>0.306999999999999</v>
      </c>
      <c r="B310" s="109">
        <f t="shared" si="12"/>
        <v>53.212309999999832</v>
      </c>
      <c r="E310" s="110">
        <f t="shared" si="13"/>
        <v>47.891999999999847</v>
      </c>
      <c r="F310" s="111">
        <v>0.306999999999999</v>
      </c>
      <c r="J310" s="111">
        <v>0.306999999999999</v>
      </c>
      <c r="K310" s="110">
        <f t="shared" si="14"/>
        <v>47.891999999999847</v>
      </c>
    </row>
    <row r="311" spans="1:11" x14ac:dyDescent="0.45">
      <c r="A311" s="108">
        <v>0.307999999999999</v>
      </c>
      <c r="B311" s="109">
        <f t="shared" si="12"/>
        <v>53.385639999999832</v>
      </c>
      <c r="E311" s="110">
        <f t="shared" si="13"/>
        <v>48.047999999999845</v>
      </c>
      <c r="F311" s="111">
        <v>0.307999999999999</v>
      </c>
      <c r="J311" s="111">
        <v>0.307999999999999</v>
      </c>
      <c r="K311" s="110">
        <f t="shared" si="14"/>
        <v>48.047999999999845</v>
      </c>
    </row>
    <row r="312" spans="1:11" x14ac:dyDescent="0.45">
      <c r="A312" s="108">
        <v>0.308999999999999</v>
      </c>
      <c r="B312" s="109">
        <f t="shared" si="12"/>
        <v>53.558969999999832</v>
      </c>
      <c r="E312" s="110">
        <f t="shared" si="13"/>
        <v>48.203999999999844</v>
      </c>
      <c r="F312" s="111">
        <v>0.308999999999999</v>
      </c>
      <c r="J312" s="111">
        <v>0.308999999999999</v>
      </c>
      <c r="K312" s="110">
        <f t="shared" si="14"/>
        <v>48.203999999999844</v>
      </c>
    </row>
    <row r="313" spans="1:11" x14ac:dyDescent="0.45">
      <c r="A313" s="108">
        <v>0.309999999999999</v>
      </c>
      <c r="B313" s="109">
        <f t="shared" si="12"/>
        <v>53.732299999999832</v>
      </c>
      <c r="E313" s="110">
        <f t="shared" si="13"/>
        <v>48.359999999999843</v>
      </c>
      <c r="F313" s="111">
        <v>0.309999999999999</v>
      </c>
      <c r="J313" s="111">
        <v>0.309999999999999</v>
      </c>
      <c r="K313" s="110">
        <f t="shared" si="14"/>
        <v>48.359999999999843</v>
      </c>
    </row>
    <row r="314" spans="1:11" x14ac:dyDescent="0.45">
      <c r="A314" s="108">
        <v>0.310999999999999</v>
      </c>
      <c r="B314" s="109">
        <f t="shared" si="12"/>
        <v>53.905629999999832</v>
      </c>
      <c r="E314" s="110">
        <f t="shared" si="13"/>
        <v>48.515999999999842</v>
      </c>
      <c r="F314" s="111">
        <v>0.310999999999999</v>
      </c>
      <c r="J314" s="111">
        <v>0.310999999999999</v>
      </c>
      <c r="K314" s="110">
        <f t="shared" si="14"/>
        <v>48.515999999999842</v>
      </c>
    </row>
    <row r="315" spans="1:11" x14ac:dyDescent="0.45">
      <c r="A315" s="108">
        <v>0.311999999999999</v>
      </c>
      <c r="B315" s="109">
        <f t="shared" si="12"/>
        <v>54.078959999999832</v>
      </c>
      <c r="E315" s="110">
        <f t="shared" si="13"/>
        <v>48.671999999999841</v>
      </c>
      <c r="F315" s="111">
        <v>0.311999999999999</v>
      </c>
      <c r="J315" s="111">
        <v>0.311999999999999</v>
      </c>
      <c r="K315" s="110">
        <f t="shared" si="14"/>
        <v>48.671999999999841</v>
      </c>
    </row>
    <row r="316" spans="1:11" x14ac:dyDescent="0.45">
      <c r="A316" s="108">
        <v>0.312999999999999</v>
      </c>
      <c r="B316" s="109">
        <f t="shared" si="12"/>
        <v>54.252289999999832</v>
      </c>
      <c r="E316" s="110">
        <f t="shared" si="13"/>
        <v>48.827999999999847</v>
      </c>
      <c r="F316" s="111">
        <v>0.312999999999999</v>
      </c>
      <c r="J316" s="111">
        <v>0.312999999999999</v>
      </c>
      <c r="K316" s="110">
        <f t="shared" si="14"/>
        <v>48.827999999999847</v>
      </c>
    </row>
    <row r="317" spans="1:11" x14ac:dyDescent="0.45">
      <c r="A317" s="108">
        <v>0.313999999999999</v>
      </c>
      <c r="B317" s="109">
        <f t="shared" si="12"/>
        <v>54.425619999999832</v>
      </c>
      <c r="E317" s="110">
        <f t="shared" si="13"/>
        <v>48.983999999999845</v>
      </c>
      <c r="F317" s="111">
        <v>0.313999999999999</v>
      </c>
      <c r="J317" s="111">
        <v>0.313999999999999</v>
      </c>
      <c r="K317" s="110">
        <f t="shared" si="14"/>
        <v>48.983999999999845</v>
      </c>
    </row>
    <row r="318" spans="1:11" x14ac:dyDescent="0.45">
      <c r="A318" s="108">
        <v>0.314999999999999</v>
      </c>
      <c r="B318" s="109">
        <f t="shared" si="12"/>
        <v>54.598949999999832</v>
      </c>
      <c r="E318" s="110">
        <f t="shared" si="13"/>
        <v>49.139999999999844</v>
      </c>
      <c r="F318" s="111">
        <v>0.314999999999999</v>
      </c>
      <c r="J318" s="111">
        <v>0.314999999999999</v>
      </c>
      <c r="K318" s="110">
        <f t="shared" si="14"/>
        <v>49.139999999999844</v>
      </c>
    </row>
    <row r="319" spans="1:11" x14ac:dyDescent="0.45">
      <c r="A319" s="108">
        <v>0.315999999999999</v>
      </c>
      <c r="B319" s="109">
        <f t="shared" si="12"/>
        <v>54.772279999999832</v>
      </c>
      <c r="E319" s="110">
        <f t="shared" si="13"/>
        <v>49.295999999999843</v>
      </c>
      <c r="F319" s="111">
        <v>0.315999999999999</v>
      </c>
      <c r="J319" s="111">
        <v>0.315999999999999</v>
      </c>
      <c r="K319" s="110">
        <f t="shared" si="14"/>
        <v>49.295999999999843</v>
      </c>
    </row>
    <row r="320" spans="1:11" x14ac:dyDescent="0.45">
      <c r="A320" s="108">
        <v>0.316999999999999</v>
      </c>
      <c r="B320" s="109">
        <f t="shared" si="12"/>
        <v>54.945609999999832</v>
      </c>
      <c r="E320" s="110">
        <f t="shared" si="13"/>
        <v>49.451999999999842</v>
      </c>
      <c r="F320" s="111">
        <v>0.316999999999999</v>
      </c>
      <c r="J320" s="111">
        <v>0.316999999999999</v>
      </c>
      <c r="K320" s="110">
        <f t="shared" si="14"/>
        <v>49.451999999999842</v>
      </c>
    </row>
    <row r="321" spans="1:11" x14ac:dyDescent="0.45">
      <c r="A321" s="108">
        <v>0.31799999999999901</v>
      </c>
      <c r="B321" s="109">
        <f t="shared" si="12"/>
        <v>55.118939999999832</v>
      </c>
      <c r="E321" s="110">
        <f t="shared" si="13"/>
        <v>49.607999999999848</v>
      </c>
      <c r="F321" s="111">
        <v>0.31799999999999901</v>
      </c>
      <c r="J321" s="111">
        <v>0.31799999999999901</v>
      </c>
      <c r="K321" s="110">
        <f t="shared" si="14"/>
        <v>49.607999999999848</v>
      </c>
    </row>
    <row r="322" spans="1:11" x14ac:dyDescent="0.45">
      <c r="A322" s="108">
        <v>0.31899999999999901</v>
      </c>
      <c r="B322" s="109">
        <f t="shared" si="12"/>
        <v>55.292269999999831</v>
      </c>
      <c r="E322" s="110">
        <f t="shared" si="13"/>
        <v>49.763999999999847</v>
      </c>
      <c r="F322" s="111">
        <v>0.31899999999999901</v>
      </c>
      <c r="J322" s="111">
        <v>0.31899999999999901</v>
      </c>
      <c r="K322" s="110">
        <f t="shared" si="14"/>
        <v>49.763999999999847</v>
      </c>
    </row>
    <row r="323" spans="1:11" x14ac:dyDescent="0.45">
      <c r="A323" s="108">
        <v>0.31999999999999901</v>
      </c>
      <c r="B323" s="109">
        <f t="shared" ref="B323:B386" si="15">A323*$B$2</f>
        <v>55.465599999999831</v>
      </c>
      <c r="E323" s="110">
        <f t="shared" ref="E323:E386" si="16">F323*$E$2</f>
        <v>49.919999999999845</v>
      </c>
      <c r="F323" s="111">
        <v>0.31999999999999901</v>
      </c>
      <c r="J323" s="111">
        <v>0.31999999999999901</v>
      </c>
      <c r="K323" s="110">
        <f t="shared" ref="K323:K386" si="17">J323*$E$2</f>
        <v>49.919999999999845</v>
      </c>
    </row>
    <row r="324" spans="1:11" x14ac:dyDescent="0.45">
      <c r="A324" s="108">
        <v>0.32099999999999901</v>
      </c>
      <c r="B324" s="109">
        <f t="shared" si="15"/>
        <v>55.638929999999831</v>
      </c>
      <c r="E324" s="110">
        <f t="shared" si="16"/>
        <v>50.075999999999844</v>
      </c>
      <c r="F324" s="111">
        <v>0.32099999999999901</v>
      </c>
      <c r="J324" s="111">
        <v>0.32099999999999901</v>
      </c>
      <c r="K324" s="110">
        <f t="shared" si="17"/>
        <v>50.075999999999844</v>
      </c>
    </row>
    <row r="325" spans="1:11" x14ac:dyDescent="0.45">
      <c r="A325" s="108">
        <v>0.32199999999999901</v>
      </c>
      <c r="B325" s="109">
        <f t="shared" si="15"/>
        <v>55.812259999999831</v>
      </c>
      <c r="E325" s="110">
        <f t="shared" si="16"/>
        <v>50.231999999999843</v>
      </c>
      <c r="F325" s="111">
        <v>0.32199999999999901</v>
      </c>
      <c r="J325" s="111">
        <v>0.32199999999999901</v>
      </c>
      <c r="K325" s="110">
        <f t="shared" si="17"/>
        <v>50.231999999999843</v>
      </c>
    </row>
    <row r="326" spans="1:11" x14ac:dyDescent="0.45">
      <c r="A326" s="108">
        <v>0.32299999999999901</v>
      </c>
      <c r="B326" s="109">
        <f t="shared" si="15"/>
        <v>55.985589999999831</v>
      </c>
      <c r="E326" s="110">
        <f t="shared" si="16"/>
        <v>50.387999999999849</v>
      </c>
      <c r="F326" s="111">
        <v>0.32299999999999901</v>
      </c>
      <c r="J326" s="111">
        <v>0.32299999999999901</v>
      </c>
      <c r="K326" s="110">
        <f t="shared" si="17"/>
        <v>50.387999999999849</v>
      </c>
    </row>
    <row r="327" spans="1:11" x14ac:dyDescent="0.45">
      <c r="A327" s="108">
        <v>0.32399999999999901</v>
      </c>
      <c r="B327" s="109">
        <f t="shared" si="15"/>
        <v>56.158919999999831</v>
      </c>
      <c r="E327" s="110">
        <f t="shared" si="16"/>
        <v>50.543999999999848</v>
      </c>
      <c r="F327" s="111">
        <v>0.32399999999999901</v>
      </c>
      <c r="J327" s="111">
        <v>0.32399999999999901</v>
      </c>
      <c r="K327" s="110">
        <f t="shared" si="17"/>
        <v>50.543999999999848</v>
      </c>
    </row>
    <row r="328" spans="1:11" x14ac:dyDescent="0.45">
      <c r="A328" s="108">
        <v>0.32499999999999901</v>
      </c>
      <c r="B328" s="109">
        <f t="shared" si="15"/>
        <v>56.332249999999831</v>
      </c>
      <c r="E328" s="110">
        <f t="shared" si="16"/>
        <v>50.699999999999847</v>
      </c>
      <c r="F328" s="111">
        <v>0.32499999999999901</v>
      </c>
      <c r="J328" s="111">
        <v>0.32499999999999901</v>
      </c>
      <c r="K328" s="110">
        <f t="shared" si="17"/>
        <v>50.699999999999847</v>
      </c>
    </row>
    <row r="329" spans="1:11" x14ac:dyDescent="0.45">
      <c r="A329" s="108">
        <v>0.32599999999999901</v>
      </c>
      <c r="B329" s="109">
        <f t="shared" si="15"/>
        <v>56.505579999999831</v>
      </c>
      <c r="E329" s="110">
        <f t="shared" si="16"/>
        <v>50.855999999999845</v>
      </c>
      <c r="F329" s="111">
        <v>0.32599999999999901</v>
      </c>
      <c r="J329" s="111">
        <v>0.32599999999999901</v>
      </c>
      <c r="K329" s="110">
        <f t="shared" si="17"/>
        <v>50.855999999999845</v>
      </c>
    </row>
    <row r="330" spans="1:11" x14ac:dyDescent="0.45">
      <c r="A330" s="108">
        <v>0.32699999999999901</v>
      </c>
      <c r="B330" s="109">
        <f t="shared" si="15"/>
        <v>56.678909999999831</v>
      </c>
      <c r="E330" s="110">
        <f t="shared" si="16"/>
        <v>51.011999999999844</v>
      </c>
      <c r="F330" s="111">
        <v>0.32699999999999901</v>
      </c>
      <c r="J330" s="111">
        <v>0.32699999999999901</v>
      </c>
      <c r="K330" s="110">
        <f t="shared" si="17"/>
        <v>51.011999999999844</v>
      </c>
    </row>
    <row r="331" spans="1:11" x14ac:dyDescent="0.45">
      <c r="A331" s="108">
        <v>0.32799999999999901</v>
      </c>
      <c r="B331" s="109">
        <f t="shared" si="15"/>
        <v>56.852239999999831</v>
      </c>
      <c r="E331" s="110">
        <f t="shared" si="16"/>
        <v>51.167999999999843</v>
      </c>
      <c r="F331" s="111">
        <v>0.32799999999999901</v>
      </c>
      <c r="J331" s="111">
        <v>0.32799999999999901</v>
      </c>
      <c r="K331" s="110">
        <f t="shared" si="17"/>
        <v>51.167999999999843</v>
      </c>
    </row>
    <row r="332" spans="1:11" x14ac:dyDescent="0.45">
      <c r="A332" s="108">
        <v>0.32899999999999902</v>
      </c>
      <c r="B332" s="109">
        <f t="shared" si="15"/>
        <v>57.025569999999831</v>
      </c>
      <c r="E332" s="110">
        <f t="shared" si="16"/>
        <v>51.323999999999849</v>
      </c>
      <c r="F332" s="111">
        <v>0.32899999999999902</v>
      </c>
      <c r="J332" s="111">
        <v>0.32899999999999902</v>
      </c>
      <c r="K332" s="110">
        <f t="shared" si="17"/>
        <v>51.323999999999849</v>
      </c>
    </row>
    <row r="333" spans="1:11" x14ac:dyDescent="0.45">
      <c r="A333" s="108">
        <v>0.32999999999999902</v>
      </c>
      <c r="B333" s="109">
        <f t="shared" si="15"/>
        <v>57.198899999999831</v>
      </c>
      <c r="E333" s="110">
        <f t="shared" si="16"/>
        <v>51.479999999999848</v>
      </c>
      <c r="F333" s="111">
        <v>0.32999999999999902</v>
      </c>
      <c r="J333" s="111">
        <v>0.32999999999999902</v>
      </c>
      <c r="K333" s="110">
        <f t="shared" si="17"/>
        <v>51.479999999999848</v>
      </c>
    </row>
    <row r="334" spans="1:11" x14ac:dyDescent="0.45">
      <c r="A334" s="108">
        <v>0.33099999999999902</v>
      </c>
      <c r="B334" s="109">
        <f t="shared" si="15"/>
        <v>57.372229999999831</v>
      </c>
      <c r="E334" s="110">
        <f t="shared" si="16"/>
        <v>51.635999999999846</v>
      </c>
      <c r="F334" s="111">
        <v>0.33099999999999902</v>
      </c>
      <c r="J334" s="111">
        <v>0.33099999999999902</v>
      </c>
      <c r="K334" s="110">
        <f t="shared" si="17"/>
        <v>51.635999999999846</v>
      </c>
    </row>
    <row r="335" spans="1:11" x14ac:dyDescent="0.45">
      <c r="A335" s="108">
        <v>0.33199999999999902</v>
      </c>
      <c r="B335" s="109">
        <f t="shared" si="15"/>
        <v>57.545559999999831</v>
      </c>
      <c r="E335" s="110">
        <f t="shared" si="16"/>
        <v>51.791999999999845</v>
      </c>
      <c r="F335" s="111">
        <v>0.33199999999999902</v>
      </c>
      <c r="J335" s="111">
        <v>0.33199999999999902</v>
      </c>
      <c r="K335" s="110">
        <f t="shared" si="17"/>
        <v>51.791999999999845</v>
      </c>
    </row>
    <row r="336" spans="1:11" x14ac:dyDescent="0.45">
      <c r="A336" s="108">
        <v>0.33299999999999902</v>
      </c>
      <c r="B336" s="109">
        <f t="shared" si="15"/>
        <v>57.718889999999831</v>
      </c>
      <c r="E336" s="110">
        <f t="shared" si="16"/>
        <v>51.947999999999844</v>
      </c>
      <c r="F336" s="111">
        <v>0.33299999999999902</v>
      </c>
      <c r="J336" s="111">
        <v>0.33299999999999902</v>
      </c>
      <c r="K336" s="110">
        <f t="shared" si="17"/>
        <v>51.947999999999844</v>
      </c>
    </row>
    <row r="337" spans="1:11" x14ac:dyDescent="0.45">
      <c r="A337" s="108">
        <v>0.33399999999999902</v>
      </c>
      <c r="B337" s="109">
        <f t="shared" si="15"/>
        <v>57.892219999999831</v>
      </c>
      <c r="E337" s="110">
        <f t="shared" si="16"/>
        <v>52.10399999999985</v>
      </c>
      <c r="F337" s="111">
        <v>0.33399999999999902</v>
      </c>
      <c r="J337" s="111">
        <v>0.33399999999999902</v>
      </c>
      <c r="K337" s="110">
        <f t="shared" si="17"/>
        <v>52.10399999999985</v>
      </c>
    </row>
    <row r="338" spans="1:11" x14ac:dyDescent="0.45">
      <c r="A338" s="108">
        <v>0.33499999999999902</v>
      </c>
      <c r="B338" s="109">
        <f t="shared" si="15"/>
        <v>58.065549999999831</v>
      </c>
      <c r="E338" s="110">
        <f t="shared" si="16"/>
        <v>52.259999999999849</v>
      </c>
      <c r="F338" s="111">
        <v>0.33499999999999902</v>
      </c>
      <c r="J338" s="111">
        <v>0.33499999999999902</v>
      </c>
      <c r="K338" s="110">
        <f t="shared" si="17"/>
        <v>52.259999999999849</v>
      </c>
    </row>
    <row r="339" spans="1:11" x14ac:dyDescent="0.45">
      <c r="A339" s="108">
        <v>0.33599999999999902</v>
      </c>
      <c r="B339" s="109">
        <f t="shared" si="15"/>
        <v>58.238879999999831</v>
      </c>
      <c r="E339" s="110">
        <f t="shared" si="16"/>
        <v>52.415999999999848</v>
      </c>
      <c r="F339" s="111">
        <v>0.33599999999999902</v>
      </c>
      <c r="J339" s="111">
        <v>0.33599999999999902</v>
      </c>
      <c r="K339" s="110">
        <f t="shared" si="17"/>
        <v>52.415999999999848</v>
      </c>
    </row>
    <row r="340" spans="1:11" x14ac:dyDescent="0.45">
      <c r="A340" s="108">
        <v>0.33699999999999902</v>
      </c>
      <c r="B340" s="109">
        <f t="shared" si="15"/>
        <v>58.412209999999838</v>
      </c>
      <c r="E340" s="110">
        <f t="shared" si="16"/>
        <v>52.571999999999846</v>
      </c>
      <c r="F340" s="111">
        <v>0.33699999999999902</v>
      </c>
      <c r="J340" s="111">
        <v>0.33699999999999902</v>
      </c>
      <c r="K340" s="110">
        <f t="shared" si="17"/>
        <v>52.571999999999846</v>
      </c>
    </row>
    <row r="341" spans="1:11" x14ac:dyDescent="0.45">
      <c r="A341" s="108">
        <v>0.33799999999999902</v>
      </c>
      <c r="B341" s="109">
        <f t="shared" si="15"/>
        <v>58.585539999999838</v>
      </c>
      <c r="E341" s="110">
        <f t="shared" si="16"/>
        <v>52.727999999999845</v>
      </c>
      <c r="F341" s="111">
        <v>0.33799999999999902</v>
      </c>
      <c r="J341" s="111">
        <v>0.33799999999999902</v>
      </c>
      <c r="K341" s="110">
        <f t="shared" si="17"/>
        <v>52.727999999999845</v>
      </c>
    </row>
    <row r="342" spans="1:11" x14ac:dyDescent="0.45">
      <c r="A342" s="108">
        <v>0.33899999999999902</v>
      </c>
      <c r="B342" s="109">
        <f t="shared" si="15"/>
        <v>58.758869999999838</v>
      </c>
      <c r="E342" s="110">
        <f t="shared" si="16"/>
        <v>52.883999999999851</v>
      </c>
      <c r="F342" s="111">
        <v>0.33899999999999902</v>
      </c>
      <c r="J342" s="111">
        <v>0.33899999999999902</v>
      </c>
      <c r="K342" s="110">
        <f t="shared" si="17"/>
        <v>52.883999999999851</v>
      </c>
    </row>
    <row r="343" spans="1:11" x14ac:dyDescent="0.45">
      <c r="A343" s="108">
        <v>0.33999999999999903</v>
      </c>
      <c r="B343" s="109">
        <f t="shared" si="15"/>
        <v>58.932199999999838</v>
      </c>
      <c r="E343" s="110">
        <f t="shared" si="16"/>
        <v>53.03999999999985</v>
      </c>
      <c r="F343" s="111">
        <v>0.33999999999999903</v>
      </c>
      <c r="J343" s="111">
        <v>0.33999999999999903</v>
      </c>
      <c r="K343" s="110">
        <f t="shared" si="17"/>
        <v>53.03999999999985</v>
      </c>
    </row>
    <row r="344" spans="1:11" x14ac:dyDescent="0.45">
      <c r="A344" s="108">
        <v>0.34099999999999903</v>
      </c>
      <c r="B344" s="109">
        <f t="shared" si="15"/>
        <v>59.105529999999838</v>
      </c>
      <c r="E344" s="110">
        <f t="shared" si="16"/>
        <v>53.195999999999849</v>
      </c>
      <c r="F344" s="111">
        <v>0.34099999999999903</v>
      </c>
      <c r="J344" s="111">
        <v>0.34099999999999903</v>
      </c>
      <c r="K344" s="110">
        <f t="shared" si="17"/>
        <v>53.195999999999849</v>
      </c>
    </row>
    <row r="345" spans="1:11" x14ac:dyDescent="0.45">
      <c r="A345" s="108">
        <v>0.34199999999999903</v>
      </c>
      <c r="B345" s="109">
        <f t="shared" si="15"/>
        <v>59.278859999999838</v>
      </c>
      <c r="E345" s="110">
        <f t="shared" si="16"/>
        <v>53.351999999999848</v>
      </c>
      <c r="F345" s="111">
        <v>0.34199999999999903</v>
      </c>
      <c r="J345" s="111">
        <v>0.34199999999999903</v>
      </c>
      <c r="K345" s="110">
        <f t="shared" si="17"/>
        <v>53.351999999999848</v>
      </c>
    </row>
    <row r="346" spans="1:11" x14ac:dyDescent="0.45">
      <c r="A346" s="108">
        <v>0.34299999999999897</v>
      </c>
      <c r="B346" s="109">
        <f t="shared" si="15"/>
        <v>59.452189999999824</v>
      </c>
      <c r="E346" s="110">
        <f t="shared" si="16"/>
        <v>53.507999999999839</v>
      </c>
      <c r="F346" s="111">
        <v>0.34299999999999897</v>
      </c>
      <c r="J346" s="111">
        <v>0.34299999999999897</v>
      </c>
      <c r="K346" s="110">
        <f t="shared" si="17"/>
        <v>53.507999999999839</v>
      </c>
    </row>
    <row r="347" spans="1:11" x14ac:dyDescent="0.45">
      <c r="A347" s="108">
        <v>0.34399999999999897</v>
      </c>
      <c r="B347" s="109">
        <f t="shared" si="15"/>
        <v>59.625519999999824</v>
      </c>
      <c r="E347" s="110">
        <f t="shared" si="16"/>
        <v>53.663999999999838</v>
      </c>
      <c r="F347" s="111">
        <v>0.34399999999999897</v>
      </c>
      <c r="J347" s="111">
        <v>0.34399999999999897</v>
      </c>
      <c r="K347" s="110">
        <f t="shared" si="17"/>
        <v>53.663999999999838</v>
      </c>
    </row>
    <row r="348" spans="1:11" x14ac:dyDescent="0.45">
      <c r="A348" s="108">
        <v>0.34499999999999897</v>
      </c>
      <c r="B348" s="109">
        <f t="shared" si="15"/>
        <v>59.798849999999824</v>
      </c>
      <c r="E348" s="110">
        <f t="shared" si="16"/>
        <v>53.819999999999837</v>
      </c>
      <c r="F348" s="111">
        <v>0.34499999999999897</v>
      </c>
      <c r="J348" s="111">
        <v>0.34499999999999897</v>
      </c>
      <c r="K348" s="110">
        <f t="shared" si="17"/>
        <v>53.819999999999837</v>
      </c>
    </row>
    <row r="349" spans="1:11" x14ac:dyDescent="0.45">
      <c r="A349" s="108">
        <v>0.34599999999999898</v>
      </c>
      <c r="B349" s="109">
        <f t="shared" si="15"/>
        <v>59.972179999999824</v>
      </c>
      <c r="E349" s="110">
        <f t="shared" si="16"/>
        <v>53.975999999999843</v>
      </c>
      <c r="F349" s="111">
        <v>0.34599999999999898</v>
      </c>
      <c r="J349" s="111">
        <v>0.34599999999999898</v>
      </c>
      <c r="K349" s="110">
        <f t="shared" si="17"/>
        <v>53.975999999999843</v>
      </c>
    </row>
    <row r="350" spans="1:11" x14ac:dyDescent="0.45">
      <c r="A350" s="108">
        <v>0.34699999999999898</v>
      </c>
      <c r="B350" s="109">
        <f t="shared" si="15"/>
        <v>60.145509999999824</v>
      </c>
      <c r="E350" s="110">
        <f t="shared" si="16"/>
        <v>54.131999999999842</v>
      </c>
      <c r="F350" s="111">
        <v>0.34699999999999898</v>
      </c>
      <c r="J350" s="111">
        <v>0.34699999999999898</v>
      </c>
      <c r="K350" s="110">
        <f t="shared" si="17"/>
        <v>54.131999999999842</v>
      </c>
    </row>
    <row r="351" spans="1:11" x14ac:dyDescent="0.45">
      <c r="A351" s="108">
        <v>0.34799999999999898</v>
      </c>
      <c r="B351" s="109">
        <f t="shared" si="15"/>
        <v>60.318839999999824</v>
      </c>
      <c r="E351" s="110">
        <f t="shared" si="16"/>
        <v>54.28799999999984</v>
      </c>
      <c r="F351" s="111">
        <v>0.34799999999999898</v>
      </c>
      <c r="J351" s="111">
        <v>0.34799999999999898</v>
      </c>
      <c r="K351" s="110">
        <f t="shared" si="17"/>
        <v>54.28799999999984</v>
      </c>
    </row>
    <row r="352" spans="1:11" x14ac:dyDescent="0.45">
      <c r="A352" s="108">
        <v>0.34899999999999898</v>
      </c>
      <c r="B352" s="109">
        <f t="shared" si="15"/>
        <v>60.492169999999824</v>
      </c>
      <c r="E352" s="110">
        <f t="shared" si="16"/>
        <v>54.443999999999839</v>
      </c>
      <c r="F352" s="111">
        <v>0.34899999999999898</v>
      </c>
      <c r="J352" s="111">
        <v>0.34899999999999898</v>
      </c>
      <c r="K352" s="110">
        <f t="shared" si="17"/>
        <v>54.443999999999839</v>
      </c>
    </row>
    <row r="353" spans="1:11" x14ac:dyDescent="0.45">
      <c r="A353" s="108">
        <v>0.34999999999999898</v>
      </c>
      <c r="B353" s="109">
        <f t="shared" si="15"/>
        <v>60.665499999999824</v>
      </c>
      <c r="E353" s="110">
        <f t="shared" si="16"/>
        <v>54.599999999999838</v>
      </c>
      <c r="F353" s="111">
        <v>0.34999999999999898</v>
      </c>
      <c r="J353" s="111">
        <v>0.34999999999999898</v>
      </c>
      <c r="K353" s="110">
        <f t="shared" si="17"/>
        <v>54.599999999999838</v>
      </c>
    </row>
    <row r="354" spans="1:11" x14ac:dyDescent="0.45">
      <c r="A354" s="108">
        <v>0.35099999999999898</v>
      </c>
      <c r="B354" s="109">
        <f t="shared" si="15"/>
        <v>60.838829999999831</v>
      </c>
      <c r="E354" s="110">
        <f t="shared" si="16"/>
        <v>54.755999999999844</v>
      </c>
      <c r="F354" s="111">
        <v>0.35099999999999898</v>
      </c>
      <c r="J354" s="111">
        <v>0.35099999999999898</v>
      </c>
      <c r="K354" s="110">
        <f t="shared" si="17"/>
        <v>54.755999999999844</v>
      </c>
    </row>
    <row r="355" spans="1:11" x14ac:dyDescent="0.45">
      <c r="A355" s="108">
        <v>0.35199999999999898</v>
      </c>
      <c r="B355" s="109">
        <f t="shared" si="15"/>
        <v>61.012159999999831</v>
      </c>
      <c r="E355" s="110">
        <f t="shared" si="16"/>
        <v>54.911999999999843</v>
      </c>
      <c r="F355" s="111">
        <v>0.35199999999999898</v>
      </c>
      <c r="J355" s="111">
        <v>0.35199999999999898</v>
      </c>
      <c r="K355" s="110">
        <f t="shared" si="17"/>
        <v>54.911999999999843</v>
      </c>
    </row>
    <row r="356" spans="1:11" x14ac:dyDescent="0.45">
      <c r="A356" s="108">
        <v>0.35299999999999898</v>
      </c>
      <c r="B356" s="109">
        <f t="shared" si="15"/>
        <v>61.185489999999831</v>
      </c>
      <c r="E356" s="110">
        <f t="shared" si="16"/>
        <v>55.067999999999842</v>
      </c>
      <c r="F356" s="111">
        <v>0.35299999999999898</v>
      </c>
      <c r="J356" s="111">
        <v>0.35299999999999898</v>
      </c>
      <c r="K356" s="110">
        <f t="shared" si="17"/>
        <v>55.067999999999842</v>
      </c>
    </row>
    <row r="357" spans="1:11" x14ac:dyDescent="0.45">
      <c r="A357" s="108">
        <v>0.35399999999999898</v>
      </c>
      <c r="B357" s="109">
        <f t="shared" si="15"/>
        <v>61.358819999999831</v>
      </c>
      <c r="E357" s="110">
        <f t="shared" si="16"/>
        <v>55.22399999999984</v>
      </c>
      <c r="F357" s="111">
        <v>0.35399999999999898</v>
      </c>
      <c r="J357" s="111">
        <v>0.35399999999999898</v>
      </c>
      <c r="K357" s="110">
        <f t="shared" si="17"/>
        <v>55.22399999999984</v>
      </c>
    </row>
    <row r="358" spans="1:11" x14ac:dyDescent="0.45">
      <c r="A358" s="108">
        <v>0.35499999999999898</v>
      </c>
      <c r="B358" s="109">
        <f t="shared" si="15"/>
        <v>61.532149999999831</v>
      </c>
      <c r="E358" s="110">
        <f t="shared" si="16"/>
        <v>55.379999999999839</v>
      </c>
      <c r="F358" s="111">
        <v>0.35499999999999898</v>
      </c>
      <c r="J358" s="111">
        <v>0.35499999999999898</v>
      </c>
      <c r="K358" s="110">
        <f t="shared" si="17"/>
        <v>55.379999999999839</v>
      </c>
    </row>
    <row r="359" spans="1:11" x14ac:dyDescent="0.45">
      <c r="A359" s="108">
        <v>0.35599999999999898</v>
      </c>
      <c r="B359" s="109">
        <f t="shared" si="15"/>
        <v>61.705479999999831</v>
      </c>
      <c r="E359" s="110">
        <f t="shared" si="16"/>
        <v>55.535999999999845</v>
      </c>
      <c r="F359" s="111">
        <v>0.35599999999999898</v>
      </c>
      <c r="J359" s="111">
        <v>0.35599999999999898</v>
      </c>
      <c r="K359" s="110">
        <f t="shared" si="17"/>
        <v>55.535999999999845</v>
      </c>
    </row>
    <row r="360" spans="1:11" x14ac:dyDescent="0.45">
      <c r="A360" s="108">
        <v>0.35699999999999898</v>
      </c>
      <c r="B360" s="109">
        <f t="shared" si="15"/>
        <v>61.878809999999831</v>
      </c>
      <c r="E360" s="110">
        <f t="shared" si="16"/>
        <v>55.691999999999844</v>
      </c>
      <c r="F360" s="111">
        <v>0.35699999999999898</v>
      </c>
      <c r="J360" s="111">
        <v>0.35699999999999898</v>
      </c>
      <c r="K360" s="110">
        <f t="shared" si="17"/>
        <v>55.691999999999844</v>
      </c>
    </row>
    <row r="361" spans="1:11" x14ac:dyDescent="0.45">
      <c r="A361" s="108">
        <v>0.35799999999999899</v>
      </c>
      <c r="B361" s="109">
        <f t="shared" si="15"/>
        <v>62.052139999999831</v>
      </c>
      <c r="E361" s="110">
        <f t="shared" si="16"/>
        <v>55.847999999999843</v>
      </c>
      <c r="F361" s="111">
        <v>0.35799999999999899</v>
      </c>
      <c r="J361" s="111">
        <v>0.35799999999999899</v>
      </c>
      <c r="K361" s="110">
        <f t="shared" si="17"/>
        <v>55.847999999999843</v>
      </c>
    </row>
    <row r="362" spans="1:11" x14ac:dyDescent="0.45">
      <c r="A362" s="108">
        <v>0.35899999999999899</v>
      </c>
      <c r="B362" s="109">
        <f t="shared" si="15"/>
        <v>62.225469999999831</v>
      </c>
      <c r="E362" s="110">
        <f t="shared" si="16"/>
        <v>56.003999999999841</v>
      </c>
      <c r="F362" s="111">
        <v>0.35899999999999899</v>
      </c>
      <c r="J362" s="111">
        <v>0.35899999999999899</v>
      </c>
      <c r="K362" s="110">
        <f t="shared" si="17"/>
        <v>56.003999999999841</v>
      </c>
    </row>
    <row r="363" spans="1:11" x14ac:dyDescent="0.45">
      <c r="A363" s="108">
        <v>0.35999999999999899</v>
      </c>
      <c r="B363" s="109">
        <f t="shared" si="15"/>
        <v>62.398799999999831</v>
      </c>
      <c r="E363" s="110">
        <f t="shared" si="16"/>
        <v>56.15999999999984</v>
      </c>
      <c r="F363" s="111">
        <v>0.35999999999999899</v>
      </c>
      <c r="J363" s="111">
        <v>0.35999999999999899</v>
      </c>
      <c r="K363" s="110">
        <f t="shared" si="17"/>
        <v>56.15999999999984</v>
      </c>
    </row>
    <row r="364" spans="1:11" x14ac:dyDescent="0.45">
      <c r="A364" s="108">
        <v>0.36099999999999899</v>
      </c>
      <c r="B364" s="109">
        <f t="shared" si="15"/>
        <v>62.572129999999831</v>
      </c>
      <c r="E364" s="110">
        <f t="shared" si="16"/>
        <v>56.315999999999839</v>
      </c>
      <c r="F364" s="111">
        <v>0.36099999999999899</v>
      </c>
      <c r="J364" s="111">
        <v>0.36099999999999899</v>
      </c>
      <c r="K364" s="110">
        <f t="shared" si="17"/>
        <v>56.315999999999839</v>
      </c>
    </row>
    <row r="365" spans="1:11" x14ac:dyDescent="0.45">
      <c r="A365" s="108">
        <v>0.36199999999999899</v>
      </c>
      <c r="B365" s="109">
        <f t="shared" si="15"/>
        <v>62.745459999999831</v>
      </c>
      <c r="E365" s="110">
        <f t="shared" si="16"/>
        <v>56.471999999999845</v>
      </c>
      <c r="F365" s="111">
        <v>0.36199999999999899</v>
      </c>
      <c r="J365" s="111">
        <v>0.36199999999999899</v>
      </c>
      <c r="K365" s="110">
        <f t="shared" si="17"/>
        <v>56.471999999999845</v>
      </c>
    </row>
    <row r="366" spans="1:11" x14ac:dyDescent="0.45">
      <c r="A366" s="108">
        <v>0.36299999999999899</v>
      </c>
      <c r="B366" s="109">
        <f t="shared" si="15"/>
        <v>62.918789999999831</v>
      </c>
      <c r="E366" s="110">
        <f t="shared" si="16"/>
        <v>56.627999999999844</v>
      </c>
      <c r="F366" s="111">
        <v>0.36299999999999899</v>
      </c>
      <c r="J366" s="111">
        <v>0.36299999999999899</v>
      </c>
      <c r="K366" s="110">
        <f t="shared" si="17"/>
        <v>56.627999999999844</v>
      </c>
    </row>
    <row r="367" spans="1:11" x14ac:dyDescent="0.45">
      <c r="A367" s="108">
        <v>0.36399999999999899</v>
      </c>
      <c r="B367" s="109">
        <f t="shared" si="15"/>
        <v>63.092119999999831</v>
      </c>
      <c r="E367" s="110">
        <f t="shared" si="16"/>
        <v>56.783999999999843</v>
      </c>
      <c r="F367" s="111">
        <v>0.36399999999999899</v>
      </c>
      <c r="J367" s="111">
        <v>0.36399999999999899</v>
      </c>
      <c r="K367" s="110">
        <f t="shared" si="17"/>
        <v>56.783999999999843</v>
      </c>
    </row>
    <row r="368" spans="1:11" x14ac:dyDescent="0.45">
      <c r="A368" s="108">
        <v>0.36499999999999899</v>
      </c>
      <c r="B368" s="109">
        <f t="shared" si="15"/>
        <v>63.265449999999831</v>
      </c>
      <c r="E368" s="110">
        <f t="shared" si="16"/>
        <v>56.939999999999841</v>
      </c>
      <c r="F368" s="111">
        <v>0.36499999999999899</v>
      </c>
      <c r="J368" s="111">
        <v>0.36499999999999899</v>
      </c>
      <c r="K368" s="110">
        <f t="shared" si="17"/>
        <v>56.939999999999841</v>
      </c>
    </row>
    <row r="369" spans="1:11" x14ac:dyDescent="0.45">
      <c r="A369" s="108">
        <v>0.36599999999999899</v>
      </c>
      <c r="B369" s="109">
        <f t="shared" si="15"/>
        <v>63.438779999999831</v>
      </c>
      <c r="E369" s="110">
        <f t="shared" si="16"/>
        <v>57.09599999999984</v>
      </c>
      <c r="F369" s="111">
        <v>0.36599999999999899</v>
      </c>
      <c r="J369" s="111">
        <v>0.36599999999999899</v>
      </c>
      <c r="K369" s="110">
        <f t="shared" si="17"/>
        <v>57.09599999999984</v>
      </c>
    </row>
    <row r="370" spans="1:11" x14ac:dyDescent="0.45">
      <c r="A370" s="108">
        <v>0.36699999999999899</v>
      </c>
      <c r="B370" s="109">
        <f t="shared" si="15"/>
        <v>63.612109999999831</v>
      </c>
      <c r="E370" s="110">
        <f t="shared" si="16"/>
        <v>57.251999999999846</v>
      </c>
      <c r="F370" s="111">
        <v>0.36699999999999899</v>
      </c>
      <c r="J370" s="111">
        <v>0.36699999999999899</v>
      </c>
      <c r="K370" s="110">
        <f t="shared" si="17"/>
        <v>57.251999999999846</v>
      </c>
    </row>
    <row r="371" spans="1:11" x14ac:dyDescent="0.45">
      <c r="A371" s="108">
        <v>0.36799999999999899</v>
      </c>
      <c r="B371" s="109">
        <f t="shared" si="15"/>
        <v>63.785439999999831</v>
      </c>
      <c r="E371" s="110">
        <f t="shared" si="16"/>
        <v>57.407999999999845</v>
      </c>
      <c r="F371" s="111">
        <v>0.36799999999999899</v>
      </c>
      <c r="J371" s="111">
        <v>0.36799999999999899</v>
      </c>
      <c r="K371" s="110">
        <f t="shared" si="17"/>
        <v>57.407999999999845</v>
      </c>
    </row>
    <row r="372" spans="1:11" x14ac:dyDescent="0.45">
      <c r="A372" s="108">
        <v>0.368999999999999</v>
      </c>
      <c r="B372" s="109">
        <f t="shared" si="15"/>
        <v>63.958769999999831</v>
      </c>
      <c r="E372" s="110">
        <f t="shared" si="16"/>
        <v>57.563999999999844</v>
      </c>
      <c r="F372" s="111">
        <v>0.368999999999999</v>
      </c>
      <c r="J372" s="111">
        <v>0.368999999999999</v>
      </c>
      <c r="K372" s="110">
        <f t="shared" si="17"/>
        <v>57.563999999999844</v>
      </c>
    </row>
    <row r="373" spans="1:11" x14ac:dyDescent="0.45">
      <c r="A373" s="108">
        <v>0.369999999999999</v>
      </c>
      <c r="B373" s="109">
        <f t="shared" si="15"/>
        <v>64.132099999999824</v>
      </c>
      <c r="E373" s="110">
        <f t="shared" si="16"/>
        <v>57.719999999999843</v>
      </c>
      <c r="F373" s="111">
        <v>0.369999999999999</v>
      </c>
      <c r="J373" s="111">
        <v>0.369999999999999</v>
      </c>
      <c r="K373" s="110">
        <f t="shared" si="17"/>
        <v>57.719999999999843</v>
      </c>
    </row>
    <row r="374" spans="1:11" x14ac:dyDescent="0.45">
      <c r="A374" s="108">
        <v>0.370999999999999</v>
      </c>
      <c r="B374" s="109">
        <f t="shared" si="15"/>
        <v>64.305429999999831</v>
      </c>
      <c r="E374" s="110">
        <f t="shared" si="16"/>
        <v>57.875999999999841</v>
      </c>
      <c r="F374" s="111">
        <v>0.370999999999999</v>
      </c>
      <c r="J374" s="111">
        <v>0.370999999999999</v>
      </c>
      <c r="K374" s="110">
        <f t="shared" si="17"/>
        <v>57.875999999999841</v>
      </c>
    </row>
    <row r="375" spans="1:11" x14ac:dyDescent="0.45">
      <c r="A375" s="108">
        <v>0.371999999999999</v>
      </c>
      <c r="B375" s="109">
        <f t="shared" si="15"/>
        <v>64.478759999999838</v>
      </c>
      <c r="E375" s="110">
        <f t="shared" si="16"/>
        <v>58.03199999999984</v>
      </c>
      <c r="F375" s="111">
        <v>0.371999999999999</v>
      </c>
      <c r="J375" s="111">
        <v>0.371999999999999</v>
      </c>
      <c r="K375" s="110">
        <f t="shared" si="17"/>
        <v>58.03199999999984</v>
      </c>
    </row>
    <row r="376" spans="1:11" x14ac:dyDescent="0.45">
      <c r="A376" s="108">
        <v>0.372999999999999</v>
      </c>
      <c r="B376" s="109">
        <f t="shared" si="15"/>
        <v>64.652089999999831</v>
      </c>
      <c r="E376" s="110">
        <f t="shared" si="16"/>
        <v>58.187999999999846</v>
      </c>
      <c r="F376" s="111">
        <v>0.372999999999999</v>
      </c>
      <c r="J376" s="111">
        <v>0.372999999999999</v>
      </c>
      <c r="K376" s="110">
        <f t="shared" si="17"/>
        <v>58.187999999999846</v>
      </c>
    </row>
    <row r="377" spans="1:11" x14ac:dyDescent="0.45">
      <c r="A377" s="108">
        <v>0.373999999999999</v>
      </c>
      <c r="B377" s="109">
        <f t="shared" si="15"/>
        <v>64.825419999999838</v>
      </c>
      <c r="E377" s="110">
        <f t="shared" si="16"/>
        <v>58.343999999999845</v>
      </c>
      <c r="F377" s="111">
        <v>0.373999999999999</v>
      </c>
      <c r="J377" s="111">
        <v>0.373999999999999</v>
      </c>
      <c r="K377" s="110">
        <f t="shared" si="17"/>
        <v>58.343999999999845</v>
      </c>
    </row>
    <row r="378" spans="1:11" x14ac:dyDescent="0.45">
      <c r="A378" s="108">
        <v>0.374999999999999</v>
      </c>
      <c r="B378" s="109">
        <f t="shared" si="15"/>
        <v>64.998749999999831</v>
      </c>
      <c r="E378" s="110">
        <f t="shared" si="16"/>
        <v>58.499999999999844</v>
      </c>
      <c r="F378" s="111">
        <v>0.374999999999999</v>
      </c>
      <c r="J378" s="111">
        <v>0.374999999999999</v>
      </c>
      <c r="K378" s="110">
        <f t="shared" si="17"/>
        <v>58.499999999999844</v>
      </c>
    </row>
    <row r="379" spans="1:11" x14ac:dyDescent="0.45">
      <c r="A379" s="108">
        <v>0.375999999999999</v>
      </c>
      <c r="B379" s="109">
        <f t="shared" si="15"/>
        <v>65.172079999999838</v>
      </c>
      <c r="E379" s="110">
        <f t="shared" si="16"/>
        <v>58.655999999999842</v>
      </c>
      <c r="F379" s="111">
        <v>0.375999999999999</v>
      </c>
      <c r="J379" s="111">
        <v>0.375999999999999</v>
      </c>
      <c r="K379" s="110">
        <f t="shared" si="17"/>
        <v>58.655999999999842</v>
      </c>
    </row>
    <row r="380" spans="1:11" x14ac:dyDescent="0.45">
      <c r="A380" s="108">
        <v>0.376999999999999</v>
      </c>
      <c r="B380" s="109">
        <f t="shared" si="15"/>
        <v>65.345409999999831</v>
      </c>
      <c r="E380" s="110">
        <f t="shared" si="16"/>
        <v>58.811999999999841</v>
      </c>
      <c r="F380" s="111">
        <v>0.376999999999999</v>
      </c>
      <c r="J380" s="111">
        <v>0.376999999999999</v>
      </c>
      <c r="K380" s="110">
        <f t="shared" si="17"/>
        <v>58.811999999999841</v>
      </c>
    </row>
    <row r="381" spans="1:11" x14ac:dyDescent="0.45">
      <c r="A381" s="108">
        <v>0.377999999999999</v>
      </c>
      <c r="B381" s="109">
        <f t="shared" si="15"/>
        <v>65.518739999999838</v>
      </c>
      <c r="E381" s="110">
        <f t="shared" si="16"/>
        <v>58.967999999999847</v>
      </c>
      <c r="F381" s="111">
        <v>0.377999999999999</v>
      </c>
      <c r="J381" s="111">
        <v>0.377999999999999</v>
      </c>
      <c r="K381" s="110">
        <f t="shared" si="17"/>
        <v>58.967999999999847</v>
      </c>
    </row>
    <row r="382" spans="1:11" x14ac:dyDescent="0.45">
      <c r="A382" s="108">
        <v>0.378999999999999</v>
      </c>
      <c r="B382" s="109">
        <f t="shared" si="15"/>
        <v>65.692069999999831</v>
      </c>
      <c r="E382" s="110">
        <f t="shared" si="16"/>
        <v>59.123999999999846</v>
      </c>
      <c r="F382" s="111">
        <v>0.378999999999999</v>
      </c>
      <c r="J382" s="111">
        <v>0.378999999999999</v>
      </c>
      <c r="K382" s="110">
        <f t="shared" si="17"/>
        <v>59.123999999999846</v>
      </c>
    </row>
    <row r="383" spans="1:11" x14ac:dyDescent="0.45">
      <c r="A383" s="108">
        <v>0.37999999999999901</v>
      </c>
      <c r="B383" s="109">
        <f t="shared" si="15"/>
        <v>65.865399999999838</v>
      </c>
      <c r="E383" s="110">
        <f t="shared" si="16"/>
        <v>59.279999999999845</v>
      </c>
      <c r="F383" s="111">
        <v>0.37999999999999901</v>
      </c>
      <c r="J383" s="111">
        <v>0.37999999999999901</v>
      </c>
      <c r="K383" s="110">
        <f t="shared" si="17"/>
        <v>59.279999999999845</v>
      </c>
    </row>
    <row r="384" spans="1:11" x14ac:dyDescent="0.45">
      <c r="A384" s="108">
        <v>0.38099999999999901</v>
      </c>
      <c r="B384" s="109">
        <f t="shared" si="15"/>
        <v>66.038729999999831</v>
      </c>
      <c r="E384" s="110">
        <f t="shared" si="16"/>
        <v>59.435999999999844</v>
      </c>
      <c r="F384" s="111">
        <v>0.38099999999999901</v>
      </c>
      <c r="J384" s="111">
        <v>0.38099999999999901</v>
      </c>
      <c r="K384" s="110">
        <f t="shared" si="17"/>
        <v>59.435999999999844</v>
      </c>
    </row>
    <row r="385" spans="1:11" x14ac:dyDescent="0.45">
      <c r="A385" s="108">
        <v>0.38199999999999901</v>
      </c>
      <c r="B385" s="109">
        <f t="shared" si="15"/>
        <v>66.212059999999838</v>
      </c>
      <c r="E385" s="110">
        <f t="shared" si="16"/>
        <v>59.591999999999842</v>
      </c>
      <c r="F385" s="111">
        <v>0.38199999999999901</v>
      </c>
      <c r="J385" s="111">
        <v>0.38199999999999901</v>
      </c>
      <c r="K385" s="110">
        <f t="shared" si="17"/>
        <v>59.591999999999842</v>
      </c>
    </row>
    <row r="386" spans="1:11" x14ac:dyDescent="0.45">
      <c r="A386" s="108">
        <v>0.38299999999999901</v>
      </c>
      <c r="B386" s="109">
        <f t="shared" si="15"/>
        <v>66.38538999999983</v>
      </c>
      <c r="E386" s="110">
        <f t="shared" si="16"/>
        <v>59.747999999999848</v>
      </c>
      <c r="F386" s="111">
        <v>0.38299999999999901</v>
      </c>
      <c r="J386" s="111">
        <v>0.38299999999999901</v>
      </c>
      <c r="K386" s="110">
        <f t="shared" si="17"/>
        <v>59.747999999999848</v>
      </c>
    </row>
    <row r="387" spans="1:11" x14ac:dyDescent="0.45">
      <c r="A387" s="108">
        <v>0.38399999999999901</v>
      </c>
      <c r="B387" s="109">
        <f t="shared" ref="B387:B450" si="18">A387*$B$2</f>
        <v>66.558719999999838</v>
      </c>
      <c r="E387" s="110">
        <f t="shared" ref="E387:E450" si="19">F387*$E$2</f>
        <v>59.903999999999847</v>
      </c>
      <c r="F387" s="111">
        <v>0.38399999999999901</v>
      </c>
      <c r="J387" s="111">
        <v>0.38399999999999901</v>
      </c>
      <c r="K387" s="110">
        <f t="shared" ref="K387:K450" si="20">J387*$E$2</f>
        <v>59.903999999999847</v>
      </c>
    </row>
    <row r="388" spans="1:11" x14ac:dyDescent="0.45">
      <c r="A388" s="108">
        <v>0.38499999999999901</v>
      </c>
      <c r="B388" s="109">
        <f t="shared" si="18"/>
        <v>66.73204999999983</v>
      </c>
      <c r="E388" s="110">
        <f t="shared" si="19"/>
        <v>60.059999999999846</v>
      </c>
      <c r="F388" s="111">
        <v>0.38499999999999901</v>
      </c>
      <c r="J388" s="111">
        <v>0.38499999999999901</v>
      </c>
      <c r="K388" s="110">
        <f t="shared" si="20"/>
        <v>60.059999999999846</v>
      </c>
    </row>
    <row r="389" spans="1:11" x14ac:dyDescent="0.45">
      <c r="A389" s="108">
        <v>0.38599999999999901</v>
      </c>
      <c r="B389" s="109">
        <f t="shared" si="18"/>
        <v>66.905379999999838</v>
      </c>
      <c r="E389" s="110">
        <f t="shared" si="19"/>
        <v>60.215999999999845</v>
      </c>
      <c r="F389" s="111">
        <v>0.38599999999999901</v>
      </c>
      <c r="J389" s="111">
        <v>0.38599999999999901</v>
      </c>
      <c r="K389" s="110">
        <f t="shared" si="20"/>
        <v>60.215999999999845</v>
      </c>
    </row>
    <row r="390" spans="1:11" x14ac:dyDescent="0.45">
      <c r="A390" s="108">
        <v>0.38699999999999901</v>
      </c>
      <c r="B390" s="109">
        <f t="shared" si="18"/>
        <v>67.07870999999983</v>
      </c>
      <c r="E390" s="110">
        <f t="shared" si="19"/>
        <v>60.371999999999844</v>
      </c>
      <c r="F390" s="111">
        <v>0.38699999999999901</v>
      </c>
      <c r="J390" s="111">
        <v>0.38699999999999901</v>
      </c>
      <c r="K390" s="110">
        <f t="shared" si="20"/>
        <v>60.371999999999844</v>
      </c>
    </row>
    <row r="391" spans="1:11" x14ac:dyDescent="0.45">
      <c r="A391" s="108">
        <v>0.38799999999999901</v>
      </c>
      <c r="B391" s="109">
        <f t="shared" si="18"/>
        <v>67.252039999999838</v>
      </c>
      <c r="E391" s="110">
        <f t="shared" si="19"/>
        <v>60.527999999999849</v>
      </c>
      <c r="F391" s="111">
        <v>0.38799999999999901</v>
      </c>
      <c r="J391" s="111">
        <v>0.38799999999999901</v>
      </c>
      <c r="K391" s="110">
        <f t="shared" si="20"/>
        <v>60.527999999999849</v>
      </c>
    </row>
    <row r="392" spans="1:11" x14ac:dyDescent="0.45">
      <c r="A392" s="108">
        <v>0.38899999999999901</v>
      </c>
      <c r="B392" s="109">
        <f t="shared" si="18"/>
        <v>67.42536999999983</v>
      </c>
      <c r="E392" s="110">
        <f t="shared" si="19"/>
        <v>60.683999999999848</v>
      </c>
      <c r="F392" s="111">
        <v>0.38899999999999901</v>
      </c>
      <c r="J392" s="111">
        <v>0.38899999999999901</v>
      </c>
      <c r="K392" s="110">
        <f t="shared" si="20"/>
        <v>60.683999999999848</v>
      </c>
    </row>
    <row r="393" spans="1:11" x14ac:dyDescent="0.45">
      <c r="A393" s="108">
        <v>0.38999999999999901</v>
      </c>
      <c r="B393" s="109">
        <f t="shared" si="18"/>
        <v>67.598699999999837</v>
      </c>
      <c r="E393" s="110">
        <f t="shared" si="19"/>
        <v>60.839999999999847</v>
      </c>
      <c r="F393" s="111">
        <v>0.38999999999999901</v>
      </c>
      <c r="J393" s="111">
        <v>0.38999999999999901</v>
      </c>
      <c r="K393" s="110">
        <f t="shared" si="20"/>
        <v>60.839999999999847</v>
      </c>
    </row>
    <row r="394" spans="1:11" x14ac:dyDescent="0.45">
      <c r="A394" s="108">
        <v>0.39099999999999902</v>
      </c>
      <c r="B394" s="109">
        <f t="shared" si="18"/>
        <v>67.77202999999983</v>
      </c>
      <c r="E394" s="110">
        <f t="shared" si="19"/>
        <v>60.995999999999846</v>
      </c>
      <c r="F394" s="111">
        <v>0.39099999999999902</v>
      </c>
      <c r="J394" s="111">
        <v>0.39099999999999902</v>
      </c>
      <c r="K394" s="110">
        <f t="shared" si="20"/>
        <v>60.995999999999846</v>
      </c>
    </row>
    <row r="395" spans="1:11" x14ac:dyDescent="0.45">
      <c r="A395" s="108">
        <v>0.39199999999999902</v>
      </c>
      <c r="B395" s="109">
        <f t="shared" si="18"/>
        <v>67.945359999999837</v>
      </c>
      <c r="E395" s="110">
        <f t="shared" si="19"/>
        <v>61.151999999999845</v>
      </c>
      <c r="F395" s="111">
        <v>0.39199999999999902</v>
      </c>
      <c r="J395" s="111">
        <v>0.39199999999999902</v>
      </c>
      <c r="K395" s="110">
        <f t="shared" si="20"/>
        <v>61.151999999999845</v>
      </c>
    </row>
    <row r="396" spans="1:11" x14ac:dyDescent="0.45">
      <c r="A396" s="108">
        <v>0.39299999999999902</v>
      </c>
      <c r="B396" s="109">
        <f t="shared" si="18"/>
        <v>68.11868999999983</v>
      </c>
      <c r="E396" s="110">
        <f t="shared" si="19"/>
        <v>61.307999999999844</v>
      </c>
      <c r="F396" s="111">
        <v>0.39299999999999902</v>
      </c>
      <c r="J396" s="111">
        <v>0.39299999999999902</v>
      </c>
      <c r="K396" s="110">
        <f t="shared" si="20"/>
        <v>61.307999999999844</v>
      </c>
    </row>
    <row r="397" spans="1:11" x14ac:dyDescent="0.45">
      <c r="A397" s="108">
        <v>0.39399999999999902</v>
      </c>
      <c r="B397" s="109">
        <f t="shared" si="18"/>
        <v>68.292019999999837</v>
      </c>
      <c r="E397" s="110">
        <f t="shared" si="19"/>
        <v>61.463999999999849</v>
      </c>
      <c r="F397" s="111">
        <v>0.39399999999999902</v>
      </c>
      <c r="J397" s="111">
        <v>0.39399999999999902</v>
      </c>
      <c r="K397" s="110">
        <f t="shared" si="20"/>
        <v>61.463999999999849</v>
      </c>
    </row>
    <row r="398" spans="1:11" x14ac:dyDescent="0.45">
      <c r="A398" s="108">
        <v>0.39499999999999902</v>
      </c>
      <c r="B398" s="109">
        <f t="shared" si="18"/>
        <v>68.46534999999983</v>
      </c>
      <c r="E398" s="110">
        <f t="shared" si="19"/>
        <v>61.619999999999848</v>
      </c>
      <c r="F398" s="111">
        <v>0.39499999999999902</v>
      </c>
      <c r="J398" s="111">
        <v>0.39499999999999902</v>
      </c>
      <c r="K398" s="110">
        <f t="shared" si="20"/>
        <v>61.619999999999848</v>
      </c>
    </row>
    <row r="399" spans="1:11" x14ac:dyDescent="0.45">
      <c r="A399" s="108">
        <v>0.39599999999999902</v>
      </c>
      <c r="B399" s="109">
        <f t="shared" si="18"/>
        <v>68.638679999999837</v>
      </c>
      <c r="E399" s="110">
        <f t="shared" si="19"/>
        <v>61.775999999999847</v>
      </c>
      <c r="F399" s="111">
        <v>0.39599999999999902</v>
      </c>
      <c r="J399" s="111">
        <v>0.39599999999999902</v>
      </c>
      <c r="K399" s="110">
        <f t="shared" si="20"/>
        <v>61.775999999999847</v>
      </c>
    </row>
    <row r="400" spans="1:11" x14ac:dyDescent="0.45">
      <c r="A400" s="108">
        <v>0.39699999999999902</v>
      </c>
      <c r="B400" s="109">
        <f t="shared" si="18"/>
        <v>68.81200999999983</v>
      </c>
      <c r="E400" s="110">
        <f t="shared" si="19"/>
        <v>61.931999999999846</v>
      </c>
      <c r="F400" s="111">
        <v>0.39699999999999902</v>
      </c>
      <c r="J400" s="111">
        <v>0.39699999999999902</v>
      </c>
      <c r="K400" s="110">
        <f t="shared" si="20"/>
        <v>61.931999999999846</v>
      </c>
    </row>
    <row r="401" spans="1:11" x14ac:dyDescent="0.45">
      <c r="A401" s="108">
        <v>0.39799999999999902</v>
      </c>
      <c r="B401" s="109">
        <f t="shared" si="18"/>
        <v>68.985339999999837</v>
      </c>
      <c r="E401" s="110">
        <f t="shared" si="19"/>
        <v>62.087999999999845</v>
      </c>
      <c r="F401" s="111">
        <v>0.39799999999999902</v>
      </c>
      <c r="J401" s="111">
        <v>0.39799999999999902</v>
      </c>
      <c r="K401" s="110">
        <f t="shared" si="20"/>
        <v>62.087999999999845</v>
      </c>
    </row>
    <row r="402" spans="1:11" x14ac:dyDescent="0.45">
      <c r="A402" s="108">
        <v>0.39899999999999902</v>
      </c>
      <c r="B402" s="109">
        <f t="shared" si="18"/>
        <v>69.15866999999983</v>
      </c>
      <c r="E402" s="110">
        <f t="shared" si="19"/>
        <v>62.243999999999851</v>
      </c>
      <c r="F402" s="111">
        <v>0.39899999999999902</v>
      </c>
      <c r="J402" s="111">
        <v>0.39899999999999902</v>
      </c>
      <c r="K402" s="110">
        <f t="shared" si="20"/>
        <v>62.243999999999851</v>
      </c>
    </row>
    <row r="403" spans="1:11" x14ac:dyDescent="0.45">
      <c r="A403" s="108">
        <v>0.39999999999999902</v>
      </c>
      <c r="B403" s="109">
        <f t="shared" si="18"/>
        <v>69.331999999999837</v>
      </c>
      <c r="E403" s="110">
        <f t="shared" si="19"/>
        <v>62.399999999999849</v>
      </c>
      <c r="F403" s="111">
        <v>0.39999999999999902</v>
      </c>
      <c r="J403" s="111">
        <v>0.39999999999999902</v>
      </c>
      <c r="K403" s="110">
        <f t="shared" si="20"/>
        <v>62.399999999999849</v>
      </c>
    </row>
    <row r="404" spans="1:11" x14ac:dyDescent="0.45">
      <c r="A404" s="108">
        <v>0.40099999999999902</v>
      </c>
      <c r="B404" s="109">
        <f t="shared" si="18"/>
        <v>69.50532999999983</v>
      </c>
      <c r="E404" s="110">
        <f t="shared" si="19"/>
        <v>62.555999999999848</v>
      </c>
      <c r="F404" s="111">
        <v>0.40099999999999902</v>
      </c>
      <c r="J404" s="111">
        <v>0.40099999999999902</v>
      </c>
      <c r="K404" s="110">
        <f t="shared" si="20"/>
        <v>62.555999999999848</v>
      </c>
    </row>
    <row r="405" spans="1:11" x14ac:dyDescent="0.45">
      <c r="A405" s="108">
        <v>0.40199999999999902</v>
      </c>
      <c r="B405" s="109">
        <f t="shared" si="18"/>
        <v>69.678659999999837</v>
      </c>
      <c r="E405" s="110">
        <f t="shared" si="19"/>
        <v>62.711999999999847</v>
      </c>
      <c r="F405" s="111">
        <v>0.40199999999999902</v>
      </c>
      <c r="J405" s="111">
        <v>0.40199999999999902</v>
      </c>
      <c r="K405" s="110">
        <f t="shared" si="20"/>
        <v>62.711999999999847</v>
      </c>
    </row>
    <row r="406" spans="1:11" x14ac:dyDescent="0.45">
      <c r="A406" s="108">
        <v>0.40299999999999903</v>
      </c>
      <c r="B406" s="109">
        <f t="shared" si="18"/>
        <v>69.85198999999983</v>
      </c>
      <c r="E406" s="110">
        <f t="shared" si="19"/>
        <v>62.867999999999846</v>
      </c>
      <c r="F406" s="111">
        <v>0.40299999999999903</v>
      </c>
      <c r="J406" s="111">
        <v>0.40299999999999903</v>
      </c>
      <c r="K406" s="110">
        <f t="shared" si="20"/>
        <v>62.867999999999846</v>
      </c>
    </row>
    <row r="407" spans="1:11" x14ac:dyDescent="0.45">
      <c r="A407" s="108">
        <v>0.40399999999999903</v>
      </c>
      <c r="B407" s="109">
        <f t="shared" si="18"/>
        <v>70.025319999999837</v>
      </c>
      <c r="E407" s="110">
        <f t="shared" si="19"/>
        <v>63.023999999999845</v>
      </c>
      <c r="F407" s="111">
        <v>0.40399999999999903</v>
      </c>
      <c r="J407" s="111">
        <v>0.40399999999999903</v>
      </c>
      <c r="K407" s="110">
        <f t="shared" si="20"/>
        <v>63.023999999999845</v>
      </c>
    </row>
    <row r="408" spans="1:11" x14ac:dyDescent="0.45">
      <c r="A408" s="108">
        <v>0.40499999999999903</v>
      </c>
      <c r="B408" s="109">
        <f t="shared" si="18"/>
        <v>70.19864999999983</v>
      </c>
      <c r="E408" s="110">
        <f t="shared" si="19"/>
        <v>63.179999999999851</v>
      </c>
      <c r="F408" s="111">
        <v>0.40499999999999903</v>
      </c>
      <c r="J408" s="111">
        <v>0.40499999999999903</v>
      </c>
      <c r="K408" s="110">
        <f t="shared" si="20"/>
        <v>63.179999999999851</v>
      </c>
    </row>
    <row r="409" spans="1:11" x14ac:dyDescent="0.45">
      <c r="A409" s="108">
        <v>0.40599999999999897</v>
      </c>
      <c r="B409" s="109">
        <f t="shared" si="18"/>
        <v>70.371979999999823</v>
      </c>
      <c r="E409" s="110">
        <f t="shared" si="19"/>
        <v>63.335999999999842</v>
      </c>
      <c r="F409" s="111">
        <v>0.40599999999999897</v>
      </c>
      <c r="J409" s="111">
        <v>0.40599999999999897</v>
      </c>
      <c r="K409" s="110">
        <f t="shared" si="20"/>
        <v>63.335999999999842</v>
      </c>
    </row>
    <row r="410" spans="1:11" x14ac:dyDescent="0.45">
      <c r="A410" s="108">
        <v>0.40699999999999897</v>
      </c>
      <c r="B410" s="109">
        <f t="shared" si="18"/>
        <v>70.54530999999983</v>
      </c>
      <c r="E410" s="110">
        <f t="shared" si="19"/>
        <v>63.491999999999841</v>
      </c>
      <c r="F410" s="111">
        <v>0.40699999999999897</v>
      </c>
      <c r="J410" s="111">
        <v>0.40699999999999897</v>
      </c>
      <c r="K410" s="110">
        <f t="shared" si="20"/>
        <v>63.491999999999841</v>
      </c>
    </row>
    <row r="411" spans="1:11" x14ac:dyDescent="0.45">
      <c r="A411" s="108">
        <v>0.40799999999999897</v>
      </c>
      <c r="B411" s="109">
        <f t="shared" si="18"/>
        <v>70.718639999999823</v>
      </c>
      <c r="E411" s="110">
        <f t="shared" si="19"/>
        <v>63.64799999999984</v>
      </c>
      <c r="F411" s="111">
        <v>0.40799999999999897</v>
      </c>
      <c r="J411" s="111">
        <v>0.40799999999999897</v>
      </c>
      <c r="K411" s="110">
        <f t="shared" si="20"/>
        <v>63.64799999999984</v>
      </c>
    </row>
    <row r="412" spans="1:11" x14ac:dyDescent="0.45">
      <c r="A412" s="108">
        <v>0.40899999999999898</v>
      </c>
      <c r="B412" s="109">
        <f t="shared" si="18"/>
        <v>70.89196999999983</v>
      </c>
      <c r="E412" s="110">
        <f t="shared" si="19"/>
        <v>63.803999999999839</v>
      </c>
      <c r="F412" s="111">
        <v>0.40899999999999898</v>
      </c>
      <c r="J412" s="111">
        <v>0.40899999999999898</v>
      </c>
      <c r="K412" s="110">
        <f t="shared" si="20"/>
        <v>63.803999999999839</v>
      </c>
    </row>
    <row r="413" spans="1:11" x14ac:dyDescent="0.45">
      <c r="A413" s="108">
        <v>0.40999999999999898</v>
      </c>
      <c r="B413" s="109">
        <f t="shared" si="18"/>
        <v>71.065299999999823</v>
      </c>
      <c r="E413" s="110">
        <f t="shared" si="19"/>
        <v>63.959999999999837</v>
      </c>
      <c r="F413" s="111">
        <v>0.40999999999999898</v>
      </c>
      <c r="J413" s="111">
        <v>0.40999999999999898</v>
      </c>
      <c r="K413" s="110">
        <f t="shared" si="20"/>
        <v>63.959999999999837</v>
      </c>
    </row>
    <row r="414" spans="1:11" x14ac:dyDescent="0.45">
      <c r="A414" s="108">
        <v>0.41099999999999898</v>
      </c>
      <c r="B414" s="109">
        <f t="shared" si="18"/>
        <v>71.23862999999983</v>
      </c>
      <c r="E414" s="110">
        <f t="shared" si="19"/>
        <v>64.115999999999843</v>
      </c>
      <c r="F414" s="111">
        <v>0.41099999999999898</v>
      </c>
      <c r="J414" s="111">
        <v>0.41099999999999898</v>
      </c>
      <c r="K414" s="110">
        <f t="shared" si="20"/>
        <v>64.115999999999843</v>
      </c>
    </row>
    <row r="415" spans="1:11" x14ac:dyDescent="0.45">
      <c r="A415" s="108">
        <v>0.41199999999999898</v>
      </c>
      <c r="B415" s="109">
        <f t="shared" si="18"/>
        <v>71.411959999999823</v>
      </c>
      <c r="E415" s="110">
        <f t="shared" si="19"/>
        <v>64.271999999999835</v>
      </c>
      <c r="F415" s="111">
        <v>0.41199999999999898</v>
      </c>
      <c r="J415" s="111">
        <v>0.41199999999999898</v>
      </c>
      <c r="K415" s="110">
        <f t="shared" si="20"/>
        <v>64.271999999999835</v>
      </c>
    </row>
    <row r="416" spans="1:11" x14ac:dyDescent="0.45">
      <c r="A416" s="108">
        <v>0.41299999999999898</v>
      </c>
      <c r="B416" s="109">
        <f t="shared" si="18"/>
        <v>71.58528999999983</v>
      </c>
      <c r="E416" s="110">
        <f t="shared" si="19"/>
        <v>64.427999999999841</v>
      </c>
      <c r="F416" s="111">
        <v>0.41299999999999898</v>
      </c>
      <c r="J416" s="111">
        <v>0.41299999999999898</v>
      </c>
      <c r="K416" s="110">
        <f t="shared" si="20"/>
        <v>64.427999999999841</v>
      </c>
    </row>
    <row r="417" spans="1:11" x14ac:dyDescent="0.45">
      <c r="A417" s="108">
        <v>0.41399999999999898</v>
      </c>
      <c r="B417" s="109">
        <f t="shared" si="18"/>
        <v>71.758619999999823</v>
      </c>
      <c r="E417" s="110">
        <f t="shared" si="19"/>
        <v>64.583999999999847</v>
      </c>
      <c r="F417" s="111">
        <v>0.41399999999999898</v>
      </c>
      <c r="J417" s="111">
        <v>0.41399999999999898</v>
      </c>
      <c r="K417" s="110">
        <f t="shared" si="20"/>
        <v>64.583999999999847</v>
      </c>
    </row>
    <row r="418" spans="1:11" x14ac:dyDescent="0.45">
      <c r="A418" s="108">
        <v>0.41499999999999898</v>
      </c>
      <c r="B418" s="109">
        <f t="shared" si="18"/>
        <v>71.93194999999983</v>
      </c>
      <c r="E418" s="110">
        <f t="shared" si="19"/>
        <v>64.739999999999839</v>
      </c>
      <c r="F418" s="111">
        <v>0.41499999999999898</v>
      </c>
      <c r="J418" s="111">
        <v>0.41499999999999898</v>
      </c>
      <c r="K418" s="110">
        <f t="shared" si="20"/>
        <v>64.739999999999839</v>
      </c>
    </row>
    <row r="419" spans="1:11" x14ac:dyDescent="0.45">
      <c r="A419" s="108">
        <v>0.41599999999999898</v>
      </c>
      <c r="B419" s="109">
        <f t="shared" si="18"/>
        <v>72.105279999999823</v>
      </c>
      <c r="E419" s="110">
        <f t="shared" si="19"/>
        <v>64.895999999999844</v>
      </c>
      <c r="F419" s="111">
        <v>0.41599999999999898</v>
      </c>
      <c r="J419" s="111">
        <v>0.41599999999999898</v>
      </c>
      <c r="K419" s="110">
        <f t="shared" si="20"/>
        <v>64.895999999999844</v>
      </c>
    </row>
    <row r="420" spans="1:11" x14ac:dyDescent="0.45">
      <c r="A420" s="108">
        <v>0.41699999999999898</v>
      </c>
      <c r="B420" s="109">
        <f t="shared" si="18"/>
        <v>72.27860999999983</v>
      </c>
      <c r="E420" s="110">
        <f t="shared" si="19"/>
        <v>65.051999999999836</v>
      </c>
      <c r="F420" s="111">
        <v>0.41699999999999898</v>
      </c>
      <c r="J420" s="111">
        <v>0.41699999999999898</v>
      </c>
      <c r="K420" s="110">
        <f t="shared" si="20"/>
        <v>65.051999999999836</v>
      </c>
    </row>
    <row r="421" spans="1:11" x14ac:dyDescent="0.45">
      <c r="A421" s="108">
        <v>0.41799999999999898</v>
      </c>
      <c r="B421" s="109">
        <f t="shared" si="18"/>
        <v>72.451939999999823</v>
      </c>
      <c r="E421" s="110">
        <f t="shared" si="19"/>
        <v>65.207999999999842</v>
      </c>
      <c r="F421" s="111">
        <v>0.41799999999999898</v>
      </c>
      <c r="J421" s="111">
        <v>0.41799999999999898</v>
      </c>
      <c r="K421" s="110">
        <f t="shared" si="20"/>
        <v>65.207999999999842</v>
      </c>
    </row>
    <row r="422" spans="1:11" x14ac:dyDescent="0.45">
      <c r="A422" s="108">
        <v>0.41899999999999898</v>
      </c>
      <c r="B422" s="109">
        <f t="shared" si="18"/>
        <v>72.62526999999983</v>
      </c>
      <c r="E422" s="110">
        <f t="shared" si="19"/>
        <v>65.363999999999848</v>
      </c>
      <c r="F422" s="111">
        <v>0.41899999999999898</v>
      </c>
      <c r="J422" s="111">
        <v>0.41899999999999898</v>
      </c>
      <c r="K422" s="110">
        <f t="shared" si="20"/>
        <v>65.363999999999848</v>
      </c>
    </row>
    <row r="423" spans="1:11" x14ac:dyDescent="0.45">
      <c r="A423" s="108">
        <v>0.41999999999999899</v>
      </c>
      <c r="B423" s="109">
        <f t="shared" si="18"/>
        <v>72.798599999999823</v>
      </c>
      <c r="E423" s="110">
        <f t="shared" si="19"/>
        <v>65.51999999999984</v>
      </c>
      <c r="F423" s="111">
        <v>0.41999999999999899</v>
      </c>
      <c r="J423" s="111">
        <v>0.41999999999999899</v>
      </c>
      <c r="K423" s="110">
        <f t="shared" si="20"/>
        <v>65.51999999999984</v>
      </c>
    </row>
    <row r="424" spans="1:11" x14ac:dyDescent="0.45">
      <c r="A424" s="108">
        <v>0.42099999999999899</v>
      </c>
      <c r="B424" s="109">
        <f t="shared" si="18"/>
        <v>72.97192999999983</v>
      </c>
      <c r="E424" s="110">
        <f t="shared" si="19"/>
        <v>65.675999999999846</v>
      </c>
      <c r="F424" s="111">
        <v>0.42099999999999899</v>
      </c>
      <c r="J424" s="111">
        <v>0.42099999999999899</v>
      </c>
      <c r="K424" s="110">
        <f t="shared" si="20"/>
        <v>65.675999999999846</v>
      </c>
    </row>
    <row r="425" spans="1:11" x14ac:dyDescent="0.45">
      <c r="A425" s="108">
        <v>0.42199999999999899</v>
      </c>
      <c r="B425" s="109">
        <f t="shared" si="18"/>
        <v>73.145259999999823</v>
      </c>
      <c r="E425" s="110">
        <f t="shared" si="19"/>
        <v>65.831999999999837</v>
      </c>
      <c r="F425" s="111">
        <v>0.42199999999999899</v>
      </c>
      <c r="J425" s="111">
        <v>0.42199999999999899</v>
      </c>
      <c r="K425" s="110">
        <f t="shared" si="20"/>
        <v>65.831999999999837</v>
      </c>
    </row>
    <row r="426" spans="1:11" x14ac:dyDescent="0.45">
      <c r="A426" s="108">
        <v>0.42299999999999899</v>
      </c>
      <c r="B426" s="109">
        <f t="shared" si="18"/>
        <v>73.31858999999983</v>
      </c>
      <c r="E426" s="110">
        <f t="shared" si="19"/>
        <v>65.987999999999843</v>
      </c>
      <c r="F426" s="111">
        <v>0.42299999999999899</v>
      </c>
      <c r="J426" s="111">
        <v>0.42299999999999899</v>
      </c>
      <c r="K426" s="110">
        <f t="shared" si="20"/>
        <v>65.987999999999843</v>
      </c>
    </row>
    <row r="427" spans="1:11" x14ac:dyDescent="0.45">
      <c r="A427" s="108">
        <v>0.42399999999999899</v>
      </c>
      <c r="B427" s="109">
        <f t="shared" si="18"/>
        <v>73.491919999999837</v>
      </c>
      <c r="E427" s="110">
        <f t="shared" si="19"/>
        <v>66.143999999999849</v>
      </c>
      <c r="F427" s="111">
        <v>0.42399999999999899</v>
      </c>
      <c r="J427" s="111">
        <v>0.42399999999999899</v>
      </c>
      <c r="K427" s="110">
        <f t="shared" si="20"/>
        <v>66.143999999999849</v>
      </c>
    </row>
    <row r="428" spans="1:11" x14ac:dyDescent="0.45">
      <c r="A428" s="108">
        <v>0.42499999999999899</v>
      </c>
      <c r="B428" s="109">
        <f t="shared" si="18"/>
        <v>73.66524999999983</v>
      </c>
      <c r="E428" s="110">
        <f t="shared" si="19"/>
        <v>66.299999999999841</v>
      </c>
      <c r="F428" s="111">
        <v>0.42499999999999899</v>
      </c>
      <c r="J428" s="111">
        <v>0.42499999999999899</v>
      </c>
      <c r="K428" s="110">
        <f t="shared" si="20"/>
        <v>66.299999999999841</v>
      </c>
    </row>
    <row r="429" spans="1:11" x14ac:dyDescent="0.45">
      <c r="A429" s="108">
        <v>0.42599999999999899</v>
      </c>
      <c r="B429" s="109">
        <f t="shared" si="18"/>
        <v>73.838579999999837</v>
      </c>
      <c r="E429" s="110">
        <f t="shared" si="19"/>
        <v>66.455999999999847</v>
      </c>
      <c r="F429" s="111">
        <v>0.42599999999999899</v>
      </c>
      <c r="J429" s="111">
        <v>0.42599999999999899</v>
      </c>
      <c r="K429" s="110">
        <f t="shared" si="20"/>
        <v>66.455999999999847</v>
      </c>
    </row>
    <row r="430" spans="1:11" x14ac:dyDescent="0.45">
      <c r="A430" s="108">
        <v>0.42699999999999899</v>
      </c>
      <c r="B430" s="109">
        <f t="shared" si="18"/>
        <v>74.01190999999983</v>
      </c>
      <c r="E430" s="110">
        <f t="shared" si="19"/>
        <v>66.611999999999838</v>
      </c>
      <c r="F430" s="111">
        <v>0.42699999999999899</v>
      </c>
      <c r="J430" s="111">
        <v>0.42699999999999899</v>
      </c>
      <c r="K430" s="110">
        <f t="shared" si="20"/>
        <v>66.611999999999838</v>
      </c>
    </row>
    <row r="431" spans="1:11" x14ac:dyDescent="0.45">
      <c r="A431" s="108">
        <v>0.42799999999999899</v>
      </c>
      <c r="B431" s="109">
        <f t="shared" si="18"/>
        <v>74.185239999999837</v>
      </c>
      <c r="E431" s="110">
        <f t="shared" si="19"/>
        <v>66.767999999999844</v>
      </c>
      <c r="F431" s="111">
        <v>0.42799999999999899</v>
      </c>
      <c r="J431" s="111">
        <v>0.42799999999999899</v>
      </c>
      <c r="K431" s="110">
        <f t="shared" si="20"/>
        <v>66.767999999999844</v>
      </c>
    </row>
    <row r="432" spans="1:11" x14ac:dyDescent="0.45">
      <c r="A432" s="108">
        <v>0.42899999999999899</v>
      </c>
      <c r="B432" s="109">
        <f t="shared" si="18"/>
        <v>74.35856999999983</v>
      </c>
      <c r="E432" s="110">
        <f t="shared" si="19"/>
        <v>66.923999999999836</v>
      </c>
      <c r="F432" s="111">
        <v>0.42899999999999899</v>
      </c>
      <c r="J432" s="111">
        <v>0.42899999999999899</v>
      </c>
      <c r="K432" s="110">
        <f t="shared" si="20"/>
        <v>66.923999999999836</v>
      </c>
    </row>
    <row r="433" spans="1:11" x14ac:dyDescent="0.45">
      <c r="A433" s="108">
        <v>0.42999999999999899</v>
      </c>
      <c r="B433" s="109">
        <f t="shared" si="18"/>
        <v>74.531899999999837</v>
      </c>
      <c r="E433" s="110">
        <f t="shared" si="19"/>
        <v>67.079999999999842</v>
      </c>
      <c r="F433" s="111">
        <v>0.42999999999999899</v>
      </c>
      <c r="J433" s="111">
        <v>0.42999999999999899</v>
      </c>
      <c r="K433" s="110">
        <f t="shared" si="20"/>
        <v>67.079999999999842</v>
      </c>
    </row>
    <row r="434" spans="1:11" x14ac:dyDescent="0.45">
      <c r="A434" s="108">
        <v>0.430999999999999</v>
      </c>
      <c r="B434" s="109">
        <f t="shared" si="18"/>
        <v>74.70522999999983</v>
      </c>
      <c r="E434" s="110">
        <f t="shared" si="19"/>
        <v>67.235999999999848</v>
      </c>
      <c r="F434" s="111">
        <v>0.430999999999999</v>
      </c>
      <c r="J434" s="111">
        <v>0.430999999999999</v>
      </c>
      <c r="K434" s="110">
        <f t="shared" si="20"/>
        <v>67.235999999999848</v>
      </c>
    </row>
    <row r="435" spans="1:11" x14ac:dyDescent="0.45">
      <c r="A435" s="108">
        <v>0.431999999999999</v>
      </c>
      <c r="B435" s="109">
        <f t="shared" si="18"/>
        <v>74.878559999999837</v>
      </c>
      <c r="E435" s="110">
        <f t="shared" si="19"/>
        <v>67.39199999999984</v>
      </c>
      <c r="F435" s="111">
        <v>0.431999999999999</v>
      </c>
      <c r="J435" s="111">
        <v>0.431999999999999</v>
      </c>
      <c r="K435" s="110">
        <f t="shared" si="20"/>
        <v>67.39199999999984</v>
      </c>
    </row>
    <row r="436" spans="1:11" x14ac:dyDescent="0.45">
      <c r="A436" s="108">
        <v>0.432999999999999</v>
      </c>
      <c r="B436" s="109">
        <f t="shared" si="18"/>
        <v>75.05188999999983</v>
      </c>
      <c r="E436" s="110">
        <f t="shared" si="19"/>
        <v>67.547999999999845</v>
      </c>
      <c r="F436" s="111">
        <v>0.432999999999999</v>
      </c>
      <c r="J436" s="111">
        <v>0.432999999999999</v>
      </c>
      <c r="K436" s="110">
        <f t="shared" si="20"/>
        <v>67.547999999999845</v>
      </c>
    </row>
    <row r="437" spans="1:11" x14ac:dyDescent="0.45">
      <c r="A437" s="108">
        <v>0.433999999999999</v>
      </c>
      <c r="B437" s="109">
        <f t="shared" si="18"/>
        <v>75.225219999999837</v>
      </c>
      <c r="E437" s="110">
        <f t="shared" si="19"/>
        <v>67.703999999999837</v>
      </c>
      <c r="F437" s="111">
        <v>0.433999999999999</v>
      </c>
      <c r="J437" s="111">
        <v>0.433999999999999</v>
      </c>
      <c r="K437" s="110">
        <f t="shared" si="20"/>
        <v>67.703999999999837</v>
      </c>
    </row>
    <row r="438" spans="1:11" x14ac:dyDescent="0.45">
      <c r="A438" s="108">
        <v>0.434999999999999</v>
      </c>
      <c r="B438" s="109">
        <f t="shared" si="18"/>
        <v>75.39854999999983</v>
      </c>
      <c r="E438" s="110">
        <f t="shared" si="19"/>
        <v>67.859999999999843</v>
      </c>
      <c r="F438" s="111">
        <v>0.434999999999999</v>
      </c>
      <c r="J438" s="111">
        <v>0.434999999999999</v>
      </c>
      <c r="K438" s="110">
        <f t="shared" si="20"/>
        <v>67.859999999999843</v>
      </c>
    </row>
    <row r="439" spans="1:11" x14ac:dyDescent="0.45">
      <c r="A439" s="108">
        <v>0.435999999999999</v>
      </c>
      <c r="B439" s="109">
        <f t="shared" si="18"/>
        <v>75.571879999999837</v>
      </c>
      <c r="E439" s="110">
        <f t="shared" si="19"/>
        <v>68.015999999999849</v>
      </c>
      <c r="F439" s="111">
        <v>0.435999999999999</v>
      </c>
      <c r="J439" s="111">
        <v>0.435999999999999</v>
      </c>
      <c r="K439" s="110">
        <f t="shared" si="20"/>
        <v>68.015999999999849</v>
      </c>
    </row>
    <row r="440" spans="1:11" x14ac:dyDescent="0.45">
      <c r="A440" s="108">
        <v>0.436999999999999</v>
      </c>
      <c r="B440" s="109">
        <f t="shared" si="18"/>
        <v>75.74520999999983</v>
      </c>
      <c r="E440" s="110">
        <f t="shared" si="19"/>
        <v>68.171999999999841</v>
      </c>
      <c r="F440" s="111">
        <v>0.436999999999999</v>
      </c>
      <c r="J440" s="111">
        <v>0.436999999999999</v>
      </c>
      <c r="K440" s="110">
        <f t="shared" si="20"/>
        <v>68.171999999999841</v>
      </c>
    </row>
    <row r="441" spans="1:11" x14ac:dyDescent="0.45">
      <c r="A441" s="108">
        <v>0.438</v>
      </c>
      <c r="B441" s="109">
        <f t="shared" si="18"/>
        <v>75.918540000000007</v>
      </c>
      <c r="E441" s="110">
        <f t="shared" si="19"/>
        <v>68.328000000000003</v>
      </c>
      <c r="F441" s="111">
        <v>0.438</v>
      </c>
      <c r="J441" s="111">
        <v>0.438</v>
      </c>
      <c r="K441" s="110">
        <f t="shared" si="20"/>
        <v>68.328000000000003</v>
      </c>
    </row>
    <row r="442" spans="1:11" x14ac:dyDescent="0.45">
      <c r="A442" s="108">
        <v>0.439</v>
      </c>
      <c r="B442" s="109">
        <f t="shared" si="18"/>
        <v>76.09187</v>
      </c>
      <c r="E442" s="110">
        <f t="shared" si="19"/>
        <v>68.483999999999995</v>
      </c>
      <c r="F442" s="111">
        <v>0.439</v>
      </c>
      <c r="J442" s="111">
        <v>0.439</v>
      </c>
      <c r="K442" s="110">
        <f t="shared" si="20"/>
        <v>68.483999999999995</v>
      </c>
    </row>
    <row r="443" spans="1:11" x14ac:dyDescent="0.45">
      <c r="A443" s="108">
        <v>0.44</v>
      </c>
      <c r="B443" s="109">
        <f t="shared" si="18"/>
        <v>76.265200000000007</v>
      </c>
      <c r="E443" s="110">
        <f t="shared" si="19"/>
        <v>68.64</v>
      </c>
      <c r="F443" s="111">
        <v>0.44</v>
      </c>
      <c r="J443" s="111">
        <v>0.44</v>
      </c>
      <c r="K443" s="110">
        <f t="shared" si="20"/>
        <v>68.64</v>
      </c>
    </row>
    <row r="444" spans="1:11" x14ac:dyDescent="0.45">
      <c r="A444" s="108">
        <v>0.441</v>
      </c>
      <c r="B444" s="109">
        <f t="shared" si="18"/>
        <v>76.43853</v>
      </c>
      <c r="E444" s="110">
        <f t="shared" si="19"/>
        <v>68.796000000000006</v>
      </c>
      <c r="F444" s="111">
        <v>0.441</v>
      </c>
      <c r="J444" s="111">
        <v>0.441</v>
      </c>
      <c r="K444" s="110">
        <f t="shared" si="20"/>
        <v>68.796000000000006</v>
      </c>
    </row>
    <row r="445" spans="1:11" x14ac:dyDescent="0.45">
      <c r="A445" s="108">
        <v>0.442</v>
      </c>
      <c r="B445" s="109">
        <f t="shared" si="18"/>
        <v>76.611860000000007</v>
      </c>
      <c r="E445" s="110">
        <f t="shared" si="19"/>
        <v>68.951999999999998</v>
      </c>
      <c r="F445" s="111">
        <v>0.442</v>
      </c>
      <c r="J445" s="111">
        <v>0.442</v>
      </c>
      <c r="K445" s="110">
        <f t="shared" si="20"/>
        <v>68.951999999999998</v>
      </c>
    </row>
    <row r="446" spans="1:11" x14ac:dyDescent="0.45">
      <c r="A446" s="108">
        <v>0.443</v>
      </c>
      <c r="B446" s="109">
        <f t="shared" si="18"/>
        <v>76.78519</v>
      </c>
      <c r="E446" s="110">
        <f t="shared" si="19"/>
        <v>69.108000000000004</v>
      </c>
      <c r="F446" s="111">
        <v>0.443</v>
      </c>
      <c r="J446" s="111">
        <v>0.443</v>
      </c>
      <c r="K446" s="110">
        <f t="shared" si="20"/>
        <v>69.108000000000004</v>
      </c>
    </row>
    <row r="447" spans="1:11" x14ac:dyDescent="0.45">
      <c r="A447" s="108">
        <v>0.44400000000000001</v>
      </c>
      <c r="B447" s="109">
        <f t="shared" si="18"/>
        <v>76.958520000000007</v>
      </c>
      <c r="E447" s="110">
        <f t="shared" si="19"/>
        <v>69.263999999999996</v>
      </c>
      <c r="F447" s="111">
        <v>0.44400000000000001</v>
      </c>
      <c r="J447" s="111">
        <v>0.44400000000000001</v>
      </c>
      <c r="K447" s="110">
        <f t="shared" si="20"/>
        <v>69.263999999999996</v>
      </c>
    </row>
    <row r="448" spans="1:11" x14ac:dyDescent="0.45">
      <c r="A448" s="108">
        <v>0.44500000000000001</v>
      </c>
      <c r="B448" s="109">
        <f t="shared" si="18"/>
        <v>77.13185</v>
      </c>
      <c r="E448" s="110">
        <f t="shared" si="19"/>
        <v>69.42</v>
      </c>
      <c r="F448" s="111">
        <v>0.44500000000000001</v>
      </c>
      <c r="J448" s="111">
        <v>0.44500000000000001</v>
      </c>
      <c r="K448" s="110">
        <f t="shared" si="20"/>
        <v>69.42</v>
      </c>
    </row>
    <row r="449" spans="1:11" x14ac:dyDescent="0.45">
      <c r="A449" s="108">
        <v>0.44600000000000001</v>
      </c>
      <c r="B449" s="109">
        <f t="shared" si="18"/>
        <v>77.305180000000007</v>
      </c>
      <c r="E449" s="110">
        <f t="shared" si="19"/>
        <v>69.576000000000008</v>
      </c>
      <c r="F449" s="111">
        <v>0.44600000000000001</v>
      </c>
      <c r="J449" s="111">
        <v>0.44600000000000001</v>
      </c>
      <c r="K449" s="110">
        <f t="shared" si="20"/>
        <v>69.576000000000008</v>
      </c>
    </row>
    <row r="450" spans="1:11" x14ac:dyDescent="0.45">
      <c r="A450" s="108">
        <v>0.44700000000000001</v>
      </c>
      <c r="B450" s="109">
        <f t="shared" si="18"/>
        <v>77.47851</v>
      </c>
      <c r="E450" s="110">
        <f t="shared" si="19"/>
        <v>69.731999999999999</v>
      </c>
      <c r="F450" s="111">
        <v>0.44700000000000001</v>
      </c>
      <c r="J450" s="111">
        <v>0.44700000000000001</v>
      </c>
      <c r="K450" s="110">
        <f t="shared" si="20"/>
        <v>69.731999999999999</v>
      </c>
    </row>
    <row r="451" spans="1:11" x14ac:dyDescent="0.45">
      <c r="A451" s="108">
        <v>0.44800000000000001</v>
      </c>
      <c r="B451" s="109">
        <f t="shared" ref="B451:B514" si="21">A451*$B$2</f>
        <v>77.651840000000007</v>
      </c>
      <c r="E451" s="110">
        <f t="shared" ref="E451:E514" si="22">F451*$E$2</f>
        <v>69.888000000000005</v>
      </c>
      <c r="F451" s="111">
        <v>0.44800000000000001</v>
      </c>
      <c r="J451" s="111">
        <v>0.44800000000000001</v>
      </c>
      <c r="K451" s="110">
        <f t="shared" ref="K451:K514" si="23">J451*$E$2</f>
        <v>69.888000000000005</v>
      </c>
    </row>
    <row r="452" spans="1:11" x14ac:dyDescent="0.45">
      <c r="A452" s="108">
        <v>0.44900000000000001</v>
      </c>
      <c r="B452" s="109">
        <f t="shared" si="21"/>
        <v>77.825170000000014</v>
      </c>
      <c r="E452" s="110">
        <f t="shared" si="22"/>
        <v>70.043999999999997</v>
      </c>
      <c r="F452" s="111">
        <v>0.44900000000000001</v>
      </c>
      <c r="J452" s="111">
        <v>0.44900000000000001</v>
      </c>
      <c r="K452" s="110">
        <f t="shared" si="23"/>
        <v>70.043999999999997</v>
      </c>
    </row>
    <row r="453" spans="1:11" x14ac:dyDescent="0.45">
      <c r="A453" s="108">
        <v>0.45</v>
      </c>
      <c r="B453" s="109">
        <f t="shared" si="21"/>
        <v>77.998500000000007</v>
      </c>
      <c r="E453" s="110">
        <f t="shared" si="22"/>
        <v>70.2</v>
      </c>
      <c r="F453" s="111">
        <v>0.45</v>
      </c>
      <c r="J453" s="111">
        <v>0.45</v>
      </c>
      <c r="K453" s="110">
        <f t="shared" si="23"/>
        <v>70.2</v>
      </c>
    </row>
    <row r="454" spans="1:11" x14ac:dyDescent="0.45">
      <c r="A454" s="108">
        <v>0.45100000000000001</v>
      </c>
      <c r="B454" s="109">
        <f t="shared" si="21"/>
        <v>78.171830000000014</v>
      </c>
      <c r="E454" s="110">
        <f t="shared" si="22"/>
        <v>70.356000000000009</v>
      </c>
      <c r="F454" s="111">
        <v>0.45100000000000001</v>
      </c>
      <c r="J454" s="111">
        <v>0.45100000000000001</v>
      </c>
      <c r="K454" s="110">
        <f t="shared" si="23"/>
        <v>70.356000000000009</v>
      </c>
    </row>
    <row r="455" spans="1:11" x14ac:dyDescent="0.45">
      <c r="A455" s="108">
        <v>0.45200000000000001</v>
      </c>
      <c r="B455" s="109">
        <f t="shared" si="21"/>
        <v>78.345160000000007</v>
      </c>
      <c r="E455" s="110">
        <f t="shared" si="22"/>
        <v>70.512</v>
      </c>
      <c r="F455" s="111">
        <v>0.45200000000000001</v>
      </c>
      <c r="J455" s="111">
        <v>0.45200000000000001</v>
      </c>
      <c r="K455" s="110">
        <f t="shared" si="23"/>
        <v>70.512</v>
      </c>
    </row>
    <row r="456" spans="1:11" x14ac:dyDescent="0.45">
      <c r="A456" s="108">
        <v>0.45300000000000001</v>
      </c>
      <c r="B456" s="109">
        <f t="shared" si="21"/>
        <v>78.518490000000014</v>
      </c>
      <c r="E456" s="110">
        <f t="shared" si="22"/>
        <v>70.668000000000006</v>
      </c>
      <c r="F456" s="111">
        <v>0.45300000000000001</v>
      </c>
      <c r="J456" s="111">
        <v>0.45300000000000001</v>
      </c>
      <c r="K456" s="110">
        <f t="shared" si="23"/>
        <v>70.668000000000006</v>
      </c>
    </row>
    <row r="457" spans="1:11" x14ac:dyDescent="0.45">
      <c r="A457" s="108">
        <v>0.45400000000000001</v>
      </c>
      <c r="B457" s="109">
        <f t="shared" si="21"/>
        <v>78.691820000000007</v>
      </c>
      <c r="E457" s="110">
        <f t="shared" si="22"/>
        <v>70.823999999999998</v>
      </c>
      <c r="F457" s="111">
        <v>0.45400000000000001</v>
      </c>
      <c r="J457" s="111">
        <v>0.45400000000000001</v>
      </c>
      <c r="K457" s="110">
        <f t="shared" si="23"/>
        <v>70.823999999999998</v>
      </c>
    </row>
    <row r="458" spans="1:11" x14ac:dyDescent="0.45">
      <c r="A458" s="108">
        <v>0.45500000000000002</v>
      </c>
      <c r="B458" s="109">
        <f t="shared" si="21"/>
        <v>78.865150000000014</v>
      </c>
      <c r="E458" s="110">
        <f t="shared" si="22"/>
        <v>70.98</v>
      </c>
      <c r="F458" s="111">
        <v>0.45500000000000002</v>
      </c>
      <c r="J458" s="111">
        <v>0.45500000000000002</v>
      </c>
      <c r="K458" s="110">
        <f t="shared" si="23"/>
        <v>70.98</v>
      </c>
    </row>
    <row r="459" spans="1:11" x14ac:dyDescent="0.45">
      <c r="A459" s="108">
        <v>0.45600000000000002</v>
      </c>
      <c r="B459" s="109">
        <f t="shared" si="21"/>
        <v>79.038480000000007</v>
      </c>
      <c r="E459" s="110">
        <f t="shared" si="22"/>
        <v>71.135999999999996</v>
      </c>
      <c r="F459" s="111">
        <v>0.45600000000000002</v>
      </c>
      <c r="J459" s="111">
        <v>0.45600000000000002</v>
      </c>
      <c r="K459" s="110">
        <f t="shared" si="23"/>
        <v>71.135999999999996</v>
      </c>
    </row>
    <row r="460" spans="1:11" x14ac:dyDescent="0.45">
      <c r="A460" s="108">
        <v>0.45700000000000002</v>
      </c>
      <c r="B460" s="109">
        <f t="shared" si="21"/>
        <v>79.211810000000014</v>
      </c>
      <c r="E460" s="110">
        <f t="shared" si="22"/>
        <v>71.292000000000002</v>
      </c>
      <c r="F460" s="111">
        <v>0.45700000000000002</v>
      </c>
      <c r="J460" s="111">
        <v>0.45700000000000002</v>
      </c>
      <c r="K460" s="110">
        <f t="shared" si="23"/>
        <v>71.292000000000002</v>
      </c>
    </row>
    <row r="461" spans="1:11" x14ac:dyDescent="0.45">
      <c r="A461" s="108">
        <v>0.45800000000000002</v>
      </c>
      <c r="B461" s="109">
        <f t="shared" si="21"/>
        <v>79.385140000000007</v>
      </c>
      <c r="E461" s="110">
        <f t="shared" si="22"/>
        <v>71.448000000000008</v>
      </c>
      <c r="F461" s="111">
        <v>0.45800000000000002</v>
      </c>
      <c r="J461" s="111">
        <v>0.45800000000000002</v>
      </c>
      <c r="K461" s="110">
        <f t="shared" si="23"/>
        <v>71.448000000000008</v>
      </c>
    </row>
    <row r="462" spans="1:11" x14ac:dyDescent="0.45">
      <c r="A462" s="108">
        <v>0.45900000000000002</v>
      </c>
      <c r="B462" s="109">
        <f t="shared" si="21"/>
        <v>79.558470000000014</v>
      </c>
      <c r="E462" s="110">
        <f t="shared" si="22"/>
        <v>71.603999999999999</v>
      </c>
      <c r="F462" s="111">
        <v>0.45900000000000002</v>
      </c>
      <c r="J462" s="111">
        <v>0.45900000000000002</v>
      </c>
      <c r="K462" s="110">
        <f t="shared" si="23"/>
        <v>71.603999999999999</v>
      </c>
    </row>
    <row r="463" spans="1:11" x14ac:dyDescent="0.45">
      <c r="A463" s="108">
        <v>0.46</v>
      </c>
      <c r="B463" s="109">
        <f t="shared" si="21"/>
        <v>79.731800000000007</v>
      </c>
      <c r="E463" s="110">
        <f t="shared" si="22"/>
        <v>71.760000000000005</v>
      </c>
      <c r="F463" s="111">
        <v>0.46</v>
      </c>
      <c r="J463" s="111">
        <v>0.46</v>
      </c>
      <c r="K463" s="110">
        <f t="shared" si="23"/>
        <v>71.760000000000005</v>
      </c>
    </row>
    <row r="464" spans="1:11" x14ac:dyDescent="0.45">
      <c r="A464" s="108">
        <v>0.46100000000000002</v>
      </c>
      <c r="B464" s="109">
        <f t="shared" si="21"/>
        <v>79.905130000000014</v>
      </c>
      <c r="E464" s="110">
        <f t="shared" si="22"/>
        <v>71.915999999999997</v>
      </c>
      <c r="F464" s="111">
        <v>0.46100000000000002</v>
      </c>
      <c r="J464" s="111">
        <v>0.46100000000000002</v>
      </c>
      <c r="K464" s="110">
        <f t="shared" si="23"/>
        <v>71.915999999999997</v>
      </c>
    </row>
    <row r="465" spans="1:11" x14ac:dyDescent="0.45">
      <c r="A465" s="108">
        <v>0.46200000000000002</v>
      </c>
      <c r="B465" s="109">
        <f t="shared" si="21"/>
        <v>80.078460000000007</v>
      </c>
      <c r="E465" s="110">
        <f t="shared" si="22"/>
        <v>72.072000000000003</v>
      </c>
      <c r="F465" s="111">
        <v>0.46200000000000002</v>
      </c>
      <c r="J465" s="111">
        <v>0.46200000000000002</v>
      </c>
      <c r="K465" s="110">
        <f t="shared" si="23"/>
        <v>72.072000000000003</v>
      </c>
    </row>
    <row r="466" spans="1:11" x14ac:dyDescent="0.45">
      <c r="A466" s="108">
        <v>0.46300000000000002</v>
      </c>
      <c r="B466" s="109">
        <f t="shared" si="21"/>
        <v>80.251790000000014</v>
      </c>
      <c r="E466" s="110">
        <f t="shared" si="22"/>
        <v>72.228000000000009</v>
      </c>
      <c r="F466" s="111">
        <v>0.46300000000000002</v>
      </c>
      <c r="J466" s="111">
        <v>0.46300000000000002</v>
      </c>
      <c r="K466" s="110">
        <f t="shared" si="23"/>
        <v>72.228000000000009</v>
      </c>
    </row>
    <row r="467" spans="1:11" x14ac:dyDescent="0.45">
      <c r="A467" s="108">
        <v>0.46400000000000002</v>
      </c>
      <c r="B467" s="109">
        <f t="shared" si="21"/>
        <v>80.425120000000007</v>
      </c>
      <c r="E467" s="110">
        <f t="shared" si="22"/>
        <v>72.384</v>
      </c>
      <c r="F467" s="111">
        <v>0.46400000000000002</v>
      </c>
      <c r="J467" s="111">
        <v>0.46400000000000002</v>
      </c>
      <c r="K467" s="110">
        <f t="shared" si="23"/>
        <v>72.384</v>
      </c>
    </row>
    <row r="468" spans="1:11" x14ac:dyDescent="0.45">
      <c r="A468" s="108">
        <v>0.46500000000000002</v>
      </c>
      <c r="B468" s="109">
        <f t="shared" si="21"/>
        <v>80.598450000000014</v>
      </c>
      <c r="E468" s="110">
        <f t="shared" si="22"/>
        <v>72.540000000000006</v>
      </c>
      <c r="F468" s="111">
        <v>0.46500000000000002</v>
      </c>
      <c r="J468" s="111">
        <v>0.46500000000000002</v>
      </c>
      <c r="K468" s="110">
        <f t="shared" si="23"/>
        <v>72.540000000000006</v>
      </c>
    </row>
    <row r="469" spans="1:11" x14ac:dyDescent="0.45">
      <c r="A469" s="108">
        <v>0.46600000000000003</v>
      </c>
      <c r="B469" s="109">
        <f t="shared" si="21"/>
        <v>80.771780000000007</v>
      </c>
      <c r="E469" s="110">
        <f t="shared" si="22"/>
        <v>72.695999999999998</v>
      </c>
      <c r="F469" s="111">
        <v>0.46600000000000003</v>
      </c>
      <c r="J469" s="111">
        <v>0.46600000000000003</v>
      </c>
      <c r="K469" s="110">
        <f t="shared" si="23"/>
        <v>72.695999999999998</v>
      </c>
    </row>
    <row r="470" spans="1:11" x14ac:dyDescent="0.45">
      <c r="A470" s="108">
        <v>0.46700000000000003</v>
      </c>
      <c r="B470" s="109">
        <f t="shared" si="21"/>
        <v>80.945110000000014</v>
      </c>
      <c r="E470" s="110">
        <f t="shared" si="22"/>
        <v>72.852000000000004</v>
      </c>
      <c r="F470" s="111">
        <v>0.46700000000000003</v>
      </c>
      <c r="J470" s="111">
        <v>0.46700000000000003</v>
      </c>
      <c r="K470" s="110">
        <f t="shared" si="23"/>
        <v>72.852000000000004</v>
      </c>
    </row>
    <row r="471" spans="1:11" x14ac:dyDescent="0.45">
      <c r="A471" s="108">
        <v>0.46800000000000003</v>
      </c>
      <c r="B471" s="109">
        <f t="shared" si="21"/>
        <v>81.118440000000007</v>
      </c>
      <c r="E471" s="110">
        <f t="shared" si="22"/>
        <v>73.00800000000001</v>
      </c>
      <c r="F471" s="111">
        <v>0.46800000000000003</v>
      </c>
      <c r="J471" s="111">
        <v>0.46800000000000003</v>
      </c>
      <c r="K471" s="110">
        <f t="shared" si="23"/>
        <v>73.00800000000001</v>
      </c>
    </row>
    <row r="472" spans="1:11" x14ac:dyDescent="0.45">
      <c r="A472" s="108">
        <v>0.46899999999999997</v>
      </c>
      <c r="B472" s="109">
        <f t="shared" si="21"/>
        <v>81.29177</v>
      </c>
      <c r="E472" s="110">
        <f t="shared" si="22"/>
        <v>73.164000000000001</v>
      </c>
      <c r="F472" s="111">
        <v>0.46899999999999997</v>
      </c>
      <c r="J472" s="111">
        <v>0.46899999999999997</v>
      </c>
      <c r="K472" s="110">
        <f t="shared" si="23"/>
        <v>73.164000000000001</v>
      </c>
    </row>
    <row r="473" spans="1:11" x14ac:dyDescent="0.45">
      <c r="A473" s="108">
        <v>0.47</v>
      </c>
      <c r="B473" s="109">
        <f t="shared" si="21"/>
        <v>81.465100000000007</v>
      </c>
      <c r="E473" s="110">
        <f t="shared" si="22"/>
        <v>73.319999999999993</v>
      </c>
      <c r="F473" s="111">
        <v>0.47</v>
      </c>
      <c r="J473" s="111">
        <v>0.47</v>
      </c>
      <c r="K473" s="110">
        <f t="shared" si="23"/>
        <v>73.319999999999993</v>
      </c>
    </row>
    <row r="474" spans="1:11" x14ac:dyDescent="0.45">
      <c r="A474" s="108">
        <v>0.47099999999999997</v>
      </c>
      <c r="B474" s="109">
        <f t="shared" si="21"/>
        <v>81.63843</v>
      </c>
      <c r="E474" s="110">
        <f t="shared" si="22"/>
        <v>73.475999999999999</v>
      </c>
      <c r="F474" s="111">
        <v>0.47099999999999997</v>
      </c>
      <c r="J474" s="111">
        <v>0.47099999999999997</v>
      </c>
      <c r="K474" s="110">
        <f t="shared" si="23"/>
        <v>73.475999999999999</v>
      </c>
    </row>
    <row r="475" spans="1:11" x14ac:dyDescent="0.45">
      <c r="A475" s="108">
        <v>0.47199999999999998</v>
      </c>
      <c r="B475" s="109">
        <f t="shared" si="21"/>
        <v>81.811760000000007</v>
      </c>
      <c r="E475" s="110">
        <f t="shared" si="22"/>
        <v>73.631999999999991</v>
      </c>
      <c r="F475" s="111">
        <v>0.47199999999999998</v>
      </c>
      <c r="J475" s="111">
        <v>0.47199999999999998</v>
      </c>
      <c r="K475" s="110">
        <f t="shared" si="23"/>
        <v>73.631999999999991</v>
      </c>
    </row>
    <row r="476" spans="1:11" x14ac:dyDescent="0.45">
      <c r="A476" s="108">
        <v>0.47299999999999998</v>
      </c>
      <c r="B476" s="109">
        <f t="shared" si="21"/>
        <v>81.98509</v>
      </c>
      <c r="E476" s="110">
        <f t="shared" si="22"/>
        <v>73.787999999999997</v>
      </c>
      <c r="F476" s="111">
        <v>0.47299999999999998</v>
      </c>
      <c r="J476" s="111">
        <v>0.47299999999999998</v>
      </c>
      <c r="K476" s="110">
        <f t="shared" si="23"/>
        <v>73.787999999999997</v>
      </c>
    </row>
    <row r="477" spans="1:11" x14ac:dyDescent="0.45">
      <c r="A477" s="108">
        <v>0.47399999999999998</v>
      </c>
      <c r="B477" s="109">
        <f t="shared" si="21"/>
        <v>82.158420000000007</v>
      </c>
      <c r="E477" s="110">
        <f t="shared" si="22"/>
        <v>73.944000000000003</v>
      </c>
      <c r="F477" s="111">
        <v>0.47399999999999998</v>
      </c>
      <c r="J477" s="111">
        <v>0.47399999999999998</v>
      </c>
      <c r="K477" s="110">
        <f t="shared" si="23"/>
        <v>73.944000000000003</v>
      </c>
    </row>
    <row r="478" spans="1:11" x14ac:dyDescent="0.45">
      <c r="A478" s="108">
        <v>0.47499999999999998</v>
      </c>
      <c r="B478" s="109">
        <f t="shared" si="21"/>
        <v>82.33175</v>
      </c>
      <c r="E478" s="110">
        <f t="shared" si="22"/>
        <v>74.099999999999994</v>
      </c>
      <c r="F478" s="111">
        <v>0.47499999999999998</v>
      </c>
      <c r="J478" s="111">
        <v>0.47499999999999998</v>
      </c>
      <c r="K478" s="110">
        <f t="shared" si="23"/>
        <v>74.099999999999994</v>
      </c>
    </row>
    <row r="479" spans="1:11" x14ac:dyDescent="0.45">
      <c r="A479" s="108">
        <v>0.47599999999999998</v>
      </c>
      <c r="B479" s="109">
        <f t="shared" si="21"/>
        <v>82.505080000000007</v>
      </c>
      <c r="E479" s="110">
        <f t="shared" si="22"/>
        <v>74.256</v>
      </c>
      <c r="F479" s="111">
        <v>0.47599999999999998</v>
      </c>
      <c r="J479" s="111">
        <v>0.47599999999999998</v>
      </c>
      <c r="K479" s="110">
        <f t="shared" si="23"/>
        <v>74.256</v>
      </c>
    </row>
    <row r="480" spans="1:11" x14ac:dyDescent="0.45">
      <c r="A480" s="108">
        <v>0.47699999999999998</v>
      </c>
      <c r="B480" s="109">
        <f t="shared" si="21"/>
        <v>82.67841</v>
      </c>
      <c r="E480" s="110">
        <f t="shared" si="22"/>
        <v>74.411999999999992</v>
      </c>
      <c r="F480" s="111">
        <v>0.47699999999999998</v>
      </c>
      <c r="J480" s="111">
        <v>0.47699999999999998</v>
      </c>
      <c r="K480" s="110">
        <f t="shared" si="23"/>
        <v>74.411999999999992</v>
      </c>
    </row>
    <row r="481" spans="1:11" x14ac:dyDescent="0.45">
      <c r="A481" s="108">
        <v>0.47799999999999998</v>
      </c>
      <c r="B481" s="109">
        <f t="shared" si="21"/>
        <v>82.851740000000007</v>
      </c>
      <c r="E481" s="110">
        <f t="shared" si="22"/>
        <v>74.567999999999998</v>
      </c>
      <c r="F481" s="111">
        <v>0.47799999999999998</v>
      </c>
      <c r="J481" s="111">
        <v>0.47799999999999998</v>
      </c>
      <c r="K481" s="110">
        <f t="shared" si="23"/>
        <v>74.567999999999998</v>
      </c>
    </row>
    <row r="482" spans="1:11" x14ac:dyDescent="0.45">
      <c r="A482" s="108">
        <v>0.47899999999999998</v>
      </c>
      <c r="B482" s="109">
        <f t="shared" si="21"/>
        <v>83.025069999999999</v>
      </c>
      <c r="E482" s="110">
        <f t="shared" si="22"/>
        <v>74.724000000000004</v>
      </c>
      <c r="F482" s="111">
        <v>0.47899999999999998</v>
      </c>
      <c r="J482" s="111">
        <v>0.47899999999999998</v>
      </c>
      <c r="K482" s="110">
        <f t="shared" si="23"/>
        <v>74.724000000000004</v>
      </c>
    </row>
    <row r="483" spans="1:11" x14ac:dyDescent="0.45">
      <c r="A483" s="108">
        <v>0.48</v>
      </c>
      <c r="B483" s="109">
        <f t="shared" si="21"/>
        <v>83.198400000000007</v>
      </c>
      <c r="E483" s="110">
        <f t="shared" si="22"/>
        <v>74.88</v>
      </c>
      <c r="F483" s="111">
        <v>0.48</v>
      </c>
      <c r="J483" s="111">
        <v>0.48</v>
      </c>
      <c r="K483" s="110">
        <f t="shared" si="23"/>
        <v>74.88</v>
      </c>
    </row>
    <row r="484" spans="1:11" x14ac:dyDescent="0.45">
      <c r="A484" s="108">
        <v>0.48099999999999998</v>
      </c>
      <c r="B484" s="109">
        <f t="shared" si="21"/>
        <v>83.371729999999999</v>
      </c>
      <c r="E484" s="110">
        <f t="shared" si="22"/>
        <v>75.036000000000001</v>
      </c>
      <c r="F484" s="111">
        <v>0.48099999999999998</v>
      </c>
      <c r="J484" s="111">
        <v>0.48099999999999998</v>
      </c>
      <c r="K484" s="110">
        <f t="shared" si="23"/>
        <v>75.036000000000001</v>
      </c>
    </row>
    <row r="485" spans="1:11" x14ac:dyDescent="0.45">
      <c r="A485" s="108">
        <v>0.48199999999999998</v>
      </c>
      <c r="B485" s="109">
        <f t="shared" si="21"/>
        <v>83.545060000000007</v>
      </c>
      <c r="E485" s="110">
        <f t="shared" si="22"/>
        <v>75.191999999999993</v>
      </c>
      <c r="F485" s="111">
        <v>0.48199999999999998</v>
      </c>
      <c r="J485" s="111">
        <v>0.48199999999999998</v>
      </c>
      <c r="K485" s="110">
        <f t="shared" si="23"/>
        <v>75.191999999999993</v>
      </c>
    </row>
    <row r="486" spans="1:11" x14ac:dyDescent="0.45">
      <c r="A486" s="108">
        <v>0.48299999999999998</v>
      </c>
      <c r="B486" s="109">
        <f t="shared" si="21"/>
        <v>83.718389999999999</v>
      </c>
      <c r="E486" s="110">
        <f t="shared" si="22"/>
        <v>75.347999999999999</v>
      </c>
      <c r="F486" s="111">
        <v>0.48299999999999998</v>
      </c>
      <c r="J486" s="111">
        <v>0.48299999999999998</v>
      </c>
      <c r="K486" s="110">
        <f t="shared" si="23"/>
        <v>75.347999999999999</v>
      </c>
    </row>
    <row r="487" spans="1:11" x14ac:dyDescent="0.45">
      <c r="A487" s="108">
        <v>0.48399999999999999</v>
      </c>
      <c r="B487" s="109">
        <f t="shared" si="21"/>
        <v>83.891720000000007</v>
      </c>
      <c r="E487" s="110">
        <f t="shared" si="22"/>
        <v>75.503999999999991</v>
      </c>
      <c r="F487" s="111">
        <v>0.48399999999999999</v>
      </c>
      <c r="J487" s="111">
        <v>0.48399999999999999</v>
      </c>
      <c r="K487" s="110">
        <f t="shared" si="23"/>
        <v>75.503999999999991</v>
      </c>
    </row>
    <row r="488" spans="1:11" x14ac:dyDescent="0.45">
      <c r="A488" s="108">
        <v>0.48499999999999999</v>
      </c>
      <c r="B488" s="109">
        <f t="shared" si="21"/>
        <v>84.065049999999999</v>
      </c>
      <c r="E488" s="110">
        <f t="shared" si="22"/>
        <v>75.66</v>
      </c>
      <c r="F488" s="111">
        <v>0.48499999999999999</v>
      </c>
      <c r="J488" s="111">
        <v>0.48499999999999999</v>
      </c>
      <c r="K488" s="110">
        <f t="shared" si="23"/>
        <v>75.66</v>
      </c>
    </row>
    <row r="489" spans="1:11" x14ac:dyDescent="0.45">
      <c r="A489" s="108">
        <v>0.48599999999999999</v>
      </c>
      <c r="B489" s="109">
        <f t="shared" si="21"/>
        <v>84.238380000000006</v>
      </c>
      <c r="E489" s="110">
        <f t="shared" si="22"/>
        <v>75.816000000000003</v>
      </c>
      <c r="F489" s="111">
        <v>0.48599999999999999</v>
      </c>
      <c r="J489" s="111">
        <v>0.48599999999999999</v>
      </c>
      <c r="K489" s="110">
        <f t="shared" si="23"/>
        <v>75.816000000000003</v>
      </c>
    </row>
    <row r="490" spans="1:11" x14ac:dyDescent="0.45">
      <c r="A490" s="108">
        <v>0.48699999999999999</v>
      </c>
      <c r="B490" s="109">
        <f t="shared" si="21"/>
        <v>84.411709999999999</v>
      </c>
      <c r="E490" s="110">
        <f t="shared" si="22"/>
        <v>75.971999999999994</v>
      </c>
      <c r="F490" s="111">
        <v>0.48699999999999999</v>
      </c>
      <c r="J490" s="111">
        <v>0.48699999999999999</v>
      </c>
      <c r="K490" s="110">
        <f t="shared" si="23"/>
        <v>75.971999999999994</v>
      </c>
    </row>
    <row r="491" spans="1:11" x14ac:dyDescent="0.45">
      <c r="A491" s="108">
        <v>0.48799999999999999</v>
      </c>
      <c r="B491" s="109">
        <f t="shared" si="21"/>
        <v>84.585040000000006</v>
      </c>
      <c r="E491" s="110">
        <f t="shared" si="22"/>
        <v>76.128</v>
      </c>
      <c r="F491" s="111">
        <v>0.48799999999999999</v>
      </c>
      <c r="J491" s="111">
        <v>0.48799999999999999</v>
      </c>
      <c r="K491" s="110">
        <f t="shared" si="23"/>
        <v>76.128</v>
      </c>
    </row>
    <row r="492" spans="1:11" x14ac:dyDescent="0.45">
      <c r="A492" s="108">
        <v>0.48899999999999999</v>
      </c>
      <c r="B492" s="109">
        <f t="shared" si="21"/>
        <v>84.758369999999999</v>
      </c>
      <c r="E492" s="110">
        <f t="shared" si="22"/>
        <v>76.283999999999992</v>
      </c>
      <c r="F492" s="111">
        <v>0.48899999999999999</v>
      </c>
      <c r="J492" s="111">
        <v>0.48899999999999999</v>
      </c>
      <c r="K492" s="110">
        <f t="shared" si="23"/>
        <v>76.283999999999992</v>
      </c>
    </row>
    <row r="493" spans="1:11" x14ac:dyDescent="0.45">
      <c r="A493" s="108">
        <v>0.49</v>
      </c>
      <c r="B493" s="109">
        <f t="shared" si="21"/>
        <v>84.931700000000006</v>
      </c>
      <c r="E493" s="110">
        <f t="shared" si="22"/>
        <v>76.44</v>
      </c>
      <c r="F493" s="111">
        <v>0.49</v>
      </c>
      <c r="J493" s="111">
        <v>0.49</v>
      </c>
      <c r="K493" s="110">
        <f t="shared" si="23"/>
        <v>76.44</v>
      </c>
    </row>
    <row r="494" spans="1:11" x14ac:dyDescent="0.45">
      <c r="A494" s="108">
        <v>0.49099999999999999</v>
      </c>
      <c r="B494" s="109">
        <f t="shared" si="21"/>
        <v>85.105029999999999</v>
      </c>
      <c r="E494" s="110">
        <f t="shared" si="22"/>
        <v>76.596000000000004</v>
      </c>
      <c r="F494" s="111">
        <v>0.49099999999999999</v>
      </c>
      <c r="J494" s="111">
        <v>0.49099999999999999</v>
      </c>
      <c r="K494" s="110">
        <f t="shared" si="23"/>
        <v>76.596000000000004</v>
      </c>
    </row>
    <row r="495" spans="1:11" x14ac:dyDescent="0.45">
      <c r="A495" s="108">
        <v>0.49199999999999999</v>
      </c>
      <c r="B495" s="109">
        <f t="shared" si="21"/>
        <v>85.278360000000006</v>
      </c>
      <c r="E495" s="110">
        <f t="shared" si="22"/>
        <v>76.751999999999995</v>
      </c>
      <c r="F495" s="111">
        <v>0.49199999999999999</v>
      </c>
      <c r="J495" s="111">
        <v>0.49199999999999999</v>
      </c>
      <c r="K495" s="110">
        <f t="shared" si="23"/>
        <v>76.751999999999995</v>
      </c>
    </row>
    <row r="496" spans="1:11" x14ac:dyDescent="0.45">
      <c r="A496" s="108">
        <v>0.49299999999999999</v>
      </c>
      <c r="B496" s="109">
        <f t="shared" si="21"/>
        <v>85.451689999999999</v>
      </c>
      <c r="E496" s="110">
        <f t="shared" si="22"/>
        <v>76.908000000000001</v>
      </c>
      <c r="F496" s="111">
        <v>0.49299999999999999</v>
      </c>
      <c r="J496" s="111">
        <v>0.49299999999999999</v>
      </c>
      <c r="K496" s="110">
        <f t="shared" si="23"/>
        <v>76.908000000000001</v>
      </c>
    </row>
    <row r="497" spans="1:11" x14ac:dyDescent="0.45">
      <c r="A497" s="108">
        <v>0.49399999999999999</v>
      </c>
      <c r="B497" s="109">
        <f t="shared" si="21"/>
        <v>85.625020000000006</v>
      </c>
      <c r="E497" s="110">
        <f t="shared" si="22"/>
        <v>77.063999999999993</v>
      </c>
      <c r="F497" s="111">
        <v>0.49399999999999999</v>
      </c>
      <c r="J497" s="111">
        <v>0.49399999999999999</v>
      </c>
      <c r="K497" s="110">
        <f t="shared" si="23"/>
        <v>77.063999999999993</v>
      </c>
    </row>
    <row r="498" spans="1:11" x14ac:dyDescent="0.45">
      <c r="A498" s="108">
        <v>0.495</v>
      </c>
      <c r="B498" s="109">
        <f t="shared" si="21"/>
        <v>85.798349999999999</v>
      </c>
      <c r="E498" s="110">
        <f t="shared" si="22"/>
        <v>77.22</v>
      </c>
      <c r="F498" s="111">
        <v>0.495</v>
      </c>
      <c r="J498" s="111">
        <v>0.495</v>
      </c>
      <c r="K498" s="110">
        <f t="shared" si="23"/>
        <v>77.22</v>
      </c>
    </row>
    <row r="499" spans="1:11" x14ac:dyDescent="0.45">
      <c r="A499" s="108">
        <v>0.496</v>
      </c>
      <c r="B499" s="109">
        <f t="shared" si="21"/>
        <v>85.971680000000006</v>
      </c>
      <c r="E499" s="110">
        <f t="shared" si="22"/>
        <v>77.376000000000005</v>
      </c>
      <c r="F499" s="111">
        <v>0.496</v>
      </c>
      <c r="J499" s="111">
        <v>0.496</v>
      </c>
      <c r="K499" s="110">
        <f t="shared" si="23"/>
        <v>77.376000000000005</v>
      </c>
    </row>
    <row r="500" spans="1:11" x14ac:dyDescent="0.45">
      <c r="A500" s="108">
        <v>0.497</v>
      </c>
      <c r="B500" s="109">
        <f t="shared" si="21"/>
        <v>86.145009999999999</v>
      </c>
      <c r="E500" s="110">
        <f t="shared" si="22"/>
        <v>77.531999999999996</v>
      </c>
      <c r="F500" s="111">
        <v>0.497</v>
      </c>
      <c r="J500" s="111">
        <v>0.497</v>
      </c>
      <c r="K500" s="110">
        <f t="shared" si="23"/>
        <v>77.531999999999996</v>
      </c>
    </row>
    <row r="501" spans="1:11" x14ac:dyDescent="0.45">
      <c r="A501" s="108">
        <v>0.498</v>
      </c>
      <c r="B501" s="109">
        <f t="shared" si="21"/>
        <v>86.318340000000006</v>
      </c>
      <c r="E501" s="110">
        <f t="shared" si="22"/>
        <v>77.688000000000002</v>
      </c>
      <c r="F501" s="111">
        <v>0.498</v>
      </c>
      <c r="J501" s="111">
        <v>0.498</v>
      </c>
      <c r="K501" s="110">
        <f t="shared" si="23"/>
        <v>77.688000000000002</v>
      </c>
    </row>
    <row r="502" spans="1:11" x14ac:dyDescent="0.45">
      <c r="A502" s="108">
        <v>0.499</v>
      </c>
      <c r="B502" s="109">
        <f t="shared" si="21"/>
        <v>86.491669999999999</v>
      </c>
      <c r="E502" s="110">
        <f t="shared" si="22"/>
        <v>77.843999999999994</v>
      </c>
      <c r="F502" s="111">
        <v>0.499</v>
      </c>
      <c r="J502" s="111">
        <v>0.499</v>
      </c>
      <c r="K502" s="110">
        <f t="shared" si="23"/>
        <v>77.843999999999994</v>
      </c>
    </row>
    <row r="503" spans="1:11" x14ac:dyDescent="0.45">
      <c r="A503" s="108">
        <v>0.5</v>
      </c>
      <c r="B503" s="109">
        <f t="shared" si="21"/>
        <v>86.665000000000006</v>
      </c>
      <c r="E503" s="110">
        <f t="shared" si="22"/>
        <v>78</v>
      </c>
      <c r="F503" s="111">
        <v>0.5</v>
      </c>
      <c r="J503" s="111">
        <v>0.5</v>
      </c>
      <c r="K503" s="110">
        <f t="shared" si="23"/>
        <v>78</v>
      </c>
    </row>
    <row r="504" spans="1:11" x14ac:dyDescent="0.45">
      <c r="A504" s="108">
        <v>0.501</v>
      </c>
      <c r="B504" s="109">
        <f t="shared" si="21"/>
        <v>86.838330000000013</v>
      </c>
      <c r="E504" s="110">
        <f t="shared" si="22"/>
        <v>78.156000000000006</v>
      </c>
      <c r="F504" s="111">
        <v>0.501</v>
      </c>
      <c r="J504" s="111">
        <v>0.501</v>
      </c>
      <c r="K504" s="110">
        <f t="shared" si="23"/>
        <v>78.156000000000006</v>
      </c>
    </row>
    <row r="505" spans="1:11" x14ac:dyDescent="0.45">
      <c r="A505" s="108">
        <v>0.502</v>
      </c>
      <c r="B505" s="109">
        <f t="shared" si="21"/>
        <v>87.011660000000006</v>
      </c>
      <c r="E505" s="110">
        <f t="shared" si="22"/>
        <v>78.311999999999998</v>
      </c>
      <c r="F505" s="111">
        <v>0.502</v>
      </c>
      <c r="J505" s="111">
        <v>0.502</v>
      </c>
      <c r="K505" s="110">
        <f t="shared" si="23"/>
        <v>78.311999999999998</v>
      </c>
    </row>
    <row r="506" spans="1:11" x14ac:dyDescent="0.45">
      <c r="A506" s="108">
        <v>0.503</v>
      </c>
      <c r="B506" s="109">
        <f t="shared" si="21"/>
        <v>87.184990000000013</v>
      </c>
      <c r="E506" s="110">
        <f t="shared" si="22"/>
        <v>78.468000000000004</v>
      </c>
      <c r="F506" s="111">
        <v>0.503</v>
      </c>
      <c r="J506" s="111">
        <v>0.503</v>
      </c>
      <c r="K506" s="110">
        <f t="shared" si="23"/>
        <v>78.468000000000004</v>
      </c>
    </row>
    <row r="507" spans="1:11" x14ac:dyDescent="0.45">
      <c r="A507" s="108">
        <v>0.504</v>
      </c>
      <c r="B507" s="109">
        <f t="shared" si="21"/>
        <v>87.358320000000006</v>
      </c>
      <c r="E507" s="110">
        <f t="shared" si="22"/>
        <v>78.623999999999995</v>
      </c>
      <c r="F507" s="111">
        <v>0.504</v>
      </c>
      <c r="J507" s="111">
        <v>0.504</v>
      </c>
      <c r="K507" s="110">
        <f t="shared" si="23"/>
        <v>78.623999999999995</v>
      </c>
    </row>
    <row r="508" spans="1:11" x14ac:dyDescent="0.45">
      <c r="A508" s="108">
        <v>0.505</v>
      </c>
      <c r="B508" s="109">
        <f t="shared" si="21"/>
        <v>87.531650000000013</v>
      </c>
      <c r="E508" s="110">
        <f t="shared" si="22"/>
        <v>78.78</v>
      </c>
      <c r="F508" s="111">
        <v>0.505</v>
      </c>
      <c r="J508" s="111">
        <v>0.505</v>
      </c>
      <c r="K508" s="110">
        <f t="shared" si="23"/>
        <v>78.78</v>
      </c>
    </row>
    <row r="509" spans="1:11" x14ac:dyDescent="0.45">
      <c r="A509" s="108">
        <v>0.50600000000000001</v>
      </c>
      <c r="B509" s="109">
        <f t="shared" si="21"/>
        <v>87.704980000000006</v>
      </c>
      <c r="E509" s="110">
        <f t="shared" si="22"/>
        <v>78.936000000000007</v>
      </c>
      <c r="F509" s="111">
        <v>0.50600000000000001</v>
      </c>
      <c r="J509" s="111">
        <v>0.50600000000000001</v>
      </c>
      <c r="K509" s="110">
        <f t="shared" si="23"/>
        <v>78.936000000000007</v>
      </c>
    </row>
    <row r="510" spans="1:11" x14ac:dyDescent="0.45">
      <c r="A510" s="108">
        <v>0.50700000000000001</v>
      </c>
      <c r="B510" s="109">
        <f t="shared" si="21"/>
        <v>87.878310000000013</v>
      </c>
      <c r="E510" s="110">
        <f t="shared" si="22"/>
        <v>79.091999999999999</v>
      </c>
      <c r="F510" s="111">
        <v>0.50700000000000001</v>
      </c>
      <c r="J510" s="111">
        <v>0.50700000000000001</v>
      </c>
      <c r="K510" s="110">
        <f t="shared" si="23"/>
        <v>79.091999999999999</v>
      </c>
    </row>
    <row r="511" spans="1:11" x14ac:dyDescent="0.45">
      <c r="A511" s="108">
        <v>0.50800000000000001</v>
      </c>
      <c r="B511" s="109">
        <f t="shared" si="21"/>
        <v>88.051640000000006</v>
      </c>
      <c r="E511" s="110">
        <f t="shared" si="22"/>
        <v>79.248000000000005</v>
      </c>
      <c r="F511" s="111">
        <v>0.50800000000000001</v>
      </c>
      <c r="J511" s="111">
        <v>0.50800000000000001</v>
      </c>
      <c r="K511" s="110">
        <f t="shared" si="23"/>
        <v>79.248000000000005</v>
      </c>
    </row>
    <row r="512" spans="1:11" x14ac:dyDescent="0.45">
      <c r="A512" s="108">
        <v>0.50900000000000001</v>
      </c>
      <c r="B512" s="109">
        <f t="shared" si="21"/>
        <v>88.224970000000013</v>
      </c>
      <c r="E512" s="110">
        <f t="shared" si="22"/>
        <v>79.403999999999996</v>
      </c>
      <c r="F512" s="111">
        <v>0.50900000000000001</v>
      </c>
      <c r="J512" s="111">
        <v>0.50900000000000001</v>
      </c>
      <c r="K512" s="110">
        <f t="shared" si="23"/>
        <v>79.403999999999996</v>
      </c>
    </row>
    <row r="513" spans="1:11" x14ac:dyDescent="0.45">
      <c r="A513" s="108">
        <v>0.51</v>
      </c>
      <c r="B513" s="109">
        <f t="shared" si="21"/>
        <v>88.398300000000006</v>
      </c>
      <c r="E513" s="110">
        <f t="shared" si="22"/>
        <v>79.56</v>
      </c>
      <c r="F513" s="111">
        <v>0.51</v>
      </c>
      <c r="J513" s="111">
        <v>0.51</v>
      </c>
      <c r="K513" s="110">
        <f t="shared" si="23"/>
        <v>79.56</v>
      </c>
    </row>
    <row r="514" spans="1:11" x14ac:dyDescent="0.45">
      <c r="A514" s="108">
        <v>0.51100000000000001</v>
      </c>
      <c r="B514" s="109">
        <f t="shared" si="21"/>
        <v>88.571630000000013</v>
      </c>
      <c r="E514" s="110">
        <f t="shared" si="22"/>
        <v>79.716000000000008</v>
      </c>
      <c r="F514" s="111">
        <v>0.51100000000000001</v>
      </c>
      <c r="J514" s="111">
        <v>0.51100000000000001</v>
      </c>
      <c r="K514" s="110">
        <f t="shared" si="23"/>
        <v>79.716000000000008</v>
      </c>
    </row>
    <row r="515" spans="1:11" x14ac:dyDescent="0.45">
      <c r="A515" s="108">
        <v>0.51200000000000001</v>
      </c>
      <c r="B515" s="109">
        <f t="shared" ref="B515:B578" si="24">A515*$B$2</f>
        <v>88.744960000000006</v>
      </c>
      <c r="E515" s="110">
        <f t="shared" ref="E515:E578" si="25">F515*$E$2</f>
        <v>79.872</v>
      </c>
      <c r="F515" s="111">
        <v>0.51200000000000001</v>
      </c>
      <c r="J515" s="111">
        <v>0.51200000000000001</v>
      </c>
      <c r="K515" s="110">
        <f t="shared" ref="K515:K578" si="26">J515*$E$2</f>
        <v>79.872</v>
      </c>
    </row>
    <row r="516" spans="1:11" x14ac:dyDescent="0.45">
      <c r="A516" s="108">
        <v>0.51300000000000001</v>
      </c>
      <c r="B516" s="109">
        <f t="shared" si="24"/>
        <v>88.918290000000013</v>
      </c>
      <c r="E516" s="110">
        <f t="shared" si="25"/>
        <v>80.028000000000006</v>
      </c>
      <c r="F516" s="111">
        <v>0.51300000000000001</v>
      </c>
      <c r="J516" s="111">
        <v>0.51300000000000001</v>
      </c>
      <c r="K516" s="110">
        <f t="shared" si="26"/>
        <v>80.028000000000006</v>
      </c>
    </row>
    <row r="517" spans="1:11" x14ac:dyDescent="0.45">
      <c r="A517" s="108">
        <v>0.51400000000000001</v>
      </c>
      <c r="B517" s="109">
        <f t="shared" si="24"/>
        <v>89.091620000000006</v>
      </c>
      <c r="E517" s="110">
        <f t="shared" si="25"/>
        <v>80.183999999999997</v>
      </c>
      <c r="F517" s="111">
        <v>0.51400000000000001</v>
      </c>
      <c r="J517" s="111">
        <v>0.51400000000000001</v>
      </c>
      <c r="K517" s="110">
        <f t="shared" si="26"/>
        <v>80.183999999999997</v>
      </c>
    </row>
    <row r="518" spans="1:11" x14ac:dyDescent="0.45">
      <c r="A518" s="108">
        <v>0.51500000000000001</v>
      </c>
      <c r="B518" s="109">
        <f t="shared" si="24"/>
        <v>89.264950000000013</v>
      </c>
      <c r="E518" s="110">
        <f t="shared" si="25"/>
        <v>80.34</v>
      </c>
      <c r="F518" s="111">
        <v>0.51500000000000001</v>
      </c>
      <c r="J518" s="111">
        <v>0.51500000000000001</v>
      </c>
      <c r="K518" s="110">
        <f t="shared" si="26"/>
        <v>80.34</v>
      </c>
    </row>
    <row r="519" spans="1:11" x14ac:dyDescent="0.45">
      <c r="A519" s="108">
        <v>0.51600000000000001</v>
      </c>
      <c r="B519" s="109">
        <f t="shared" si="24"/>
        <v>89.438280000000006</v>
      </c>
      <c r="E519" s="110">
        <f t="shared" si="25"/>
        <v>80.496000000000009</v>
      </c>
      <c r="F519" s="111">
        <v>0.51600000000000001</v>
      </c>
      <c r="J519" s="111">
        <v>0.51600000000000001</v>
      </c>
      <c r="K519" s="110">
        <f t="shared" si="26"/>
        <v>80.496000000000009</v>
      </c>
    </row>
    <row r="520" spans="1:11" x14ac:dyDescent="0.45">
      <c r="A520" s="108">
        <v>0.51700000000000002</v>
      </c>
      <c r="B520" s="109">
        <f t="shared" si="24"/>
        <v>89.611610000000013</v>
      </c>
      <c r="E520" s="110">
        <f t="shared" si="25"/>
        <v>80.652000000000001</v>
      </c>
      <c r="F520" s="111">
        <v>0.51700000000000002</v>
      </c>
      <c r="J520" s="111">
        <v>0.51700000000000002</v>
      </c>
      <c r="K520" s="110">
        <f t="shared" si="26"/>
        <v>80.652000000000001</v>
      </c>
    </row>
    <row r="521" spans="1:11" x14ac:dyDescent="0.45">
      <c r="A521" s="108">
        <v>0.51800000000000002</v>
      </c>
      <c r="B521" s="109">
        <f t="shared" si="24"/>
        <v>89.784940000000006</v>
      </c>
      <c r="E521" s="110">
        <f t="shared" si="25"/>
        <v>80.808000000000007</v>
      </c>
      <c r="F521" s="111">
        <v>0.51800000000000002</v>
      </c>
      <c r="J521" s="111">
        <v>0.51800000000000002</v>
      </c>
      <c r="K521" s="110">
        <f t="shared" si="26"/>
        <v>80.808000000000007</v>
      </c>
    </row>
    <row r="522" spans="1:11" x14ac:dyDescent="0.45">
      <c r="A522" s="108">
        <v>0.51900000000000002</v>
      </c>
      <c r="B522" s="109">
        <f t="shared" si="24"/>
        <v>89.958270000000013</v>
      </c>
      <c r="E522" s="110">
        <f t="shared" si="25"/>
        <v>80.963999999999999</v>
      </c>
      <c r="F522" s="111">
        <v>0.51900000000000002</v>
      </c>
      <c r="J522" s="111">
        <v>0.51900000000000002</v>
      </c>
      <c r="K522" s="110">
        <f t="shared" si="26"/>
        <v>80.963999999999999</v>
      </c>
    </row>
    <row r="523" spans="1:11" x14ac:dyDescent="0.45">
      <c r="A523" s="108">
        <v>0.52</v>
      </c>
      <c r="B523" s="109">
        <f t="shared" si="24"/>
        <v>90.131600000000006</v>
      </c>
      <c r="E523" s="110">
        <f t="shared" si="25"/>
        <v>81.12</v>
      </c>
      <c r="F523" s="111">
        <v>0.52</v>
      </c>
      <c r="J523" s="111">
        <v>0.52</v>
      </c>
      <c r="K523" s="110">
        <f t="shared" si="26"/>
        <v>81.12</v>
      </c>
    </row>
    <row r="524" spans="1:11" x14ac:dyDescent="0.45">
      <c r="A524" s="108">
        <v>0.52100000000000002</v>
      </c>
      <c r="B524" s="109">
        <f t="shared" si="24"/>
        <v>90.304930000000013</v>
      </c>
      <c r="E524" s="110">
        <f t="shared" si="25"/>
        <v>81.275999999999996</v>
      </c>
      <c r="F524" s="111">
        <v>0.52100000000000002</v>
      </c>
      <c r="J524" s="111">
        <v>0.52100000000000002</v>
      </c>
      <c r="K524" s="110">
        <f t="shared" si="26"/>
        <v>81.275999999999996</v>
      </c>
    </row>
    <row r="525" spans="1:11" x14ac:dyDescent="0.45">
      <c r="A525" s="108">
        <v>0.52200000000000002</v>
      </c>
      <c r="B525" s="109">
        <f t="shared" si="24"/>
        <v>90.478260000000006</v>
      </c>
      <c r="E525" s="110">
        <f t="shared" si="25"/>
        <v>81.432000000000002</v>
      </c>
      <c r="F525" s="111">
        <v>0.52200000000000002</v>
      </c>
      <c r="J525" s="111">
        <v>0.52200000000000002</v>
      </c>
      <c r="K525" s="110">
        <f t="shared" si="26"/>
        <v>81.432000000000002</v>
      </c>
    </row>
    <row r="526" spans="1:11" x14ac:dyDescent="0.45">
      <c r="A526" s="108">
        <v>0.52300000000000002</v>
      </c>
      <c r="B526" s="109">
        <f t="shared" si="24"/>
        <v>90.651590000000013</v>
      </c>
      <c r="E526" s="110">
        <f t="shared" si="25"/>
        <v>81.588000000000008</v>
      </c>
      <c r="F526" s="111">
        <v>0.52300000000000002</v>
      </c>
      <c r="J526" s="111">
        <v>0.52300000000000002</v>
      </c>
      <c r="K526" s="110">
        <f t="shared" si="26"/>
        <v>81.588000000000008</v>
      </c>
    </row>
    <row r="527" spans="1:11" x14ac:dyDescent="0.45">
      <c r="A527" s="108">
        <v>0.52400000000000002</v>
      </c>
      <c r="B527" s="109">
        <f t="shared" si="24"/>
        <v>90.824920000000006</v>
      </c>
      <c r="E527" s="110">
        <f t="shared" si="25"/>
        <v>81.744</v>
      </c>
      <c r="F527" s="111">
        <v>0.52400000000000002</v>
      </c>
      <c r="J527" s="111">
        <v>0.52400000000000002</v>
      </c>
      <c r="K527" s="110">
        <f t="shared" si="26"/>
        <v>81.744</v>
      </c>
    </row>
    <row r="528" spans="1:11" x14ac:dyDescent="0.45">
      <c r="A528" s="108">
        <v>0.52500000000000002</v>
      </c>
      <c r="B528" s="109">
        <f t="shared" si="24"/>
        <v>90.998250000000013</v>
      </c>
      <c r="E528" s="110">
        <f t="shared" si="25"/>
        <v>81.900000000000006</v>
      </c>
      <c r="F528" s="111">
        <v>0.52500000000000002</v>
      </c>
      <c r="J528" s="111">
        <v>0.52500000000000002</v>
      </c>
      <c r="K528" s="110">
        <f t="shared" si="26"/>
        <v>81.900000000000006</v>
      </c>
    </row>
    <row r="529" spans="1:11" x14ac:dyDescent="0.45">
      <c r="A529" s="108">
        <v>0.52600000000000002</v>
      </c>
      <c r="B529" s="109">
        <f t="shared" si="24"/>
        <v>91.171580000000006</v>
      </c>
      <c r="E529" s="110">
        <f t="shared" si="25"/>
        <v>82.055999999999997</v>
      </c>
      <c r="F529" s="111">
        <v>0.52600000000000002</v>
      </c>
      <c r="J529" s="111">
        <v>0.52600000000000002</v>
      </c>
      <c r="K529" s="110">
        <f t="shared" si="26"/>
        <v>82.055999999999997</v>
      </c>
    </row>
    <row r="530" spans="1:11" x14ac:dyDescent="0.45">
      <c r="A530" s="108">
        <v>0.52700000000000002</v>
      </c>
      <c r="B530" s="109">
        <f t="shared" si="24"/>
        <v>91.344910000000013</v>
      </c>
      <c r="E530" s="110">
        <f t="shared" si="25"/>
        <v>82.212000000000003</v>
      </c>
      <c r="F530" s="111">
        <v>0.52700000000000002</v>
      </c>
      <c r="J530" s="111">
        <v>0.52700000000000002</v>
      </c>
      <c r="K530" s="110">
        <f t="shared" si="26"/>
        <v>82.212000000000003</v>
      </c>
    </row>
    <row r="531" spans="1:11" x14ac:dyDescent="0.45">
      <c r="A531" s="108">
        <v>0.52800000000000002</v>
      </c>
      <c r="B531" s="109">
        <f t="shared" si="24"/>
        <v>91.518240000000006</v>
      </c>
      <c r="E531" s="110">
        <f t="shared" si="25"/>
        <v>82.368000000000009</v>
      </c>
      <c r="F531" s="111">
        <v>0.52800000000000002</v>
      </c>
      <c r="J531" s="111">
        <v>0.52800000000000002</v>
      </c>
      <c r="K531" s="110">
        <f t="shared" si="26"/>
        <v>82.368000000000009</v>
      </c>
    </row>
    <row r="532" spans="1:11" x14ac:dyDescent="0.45">
      <c r="A532" s="108">
        <v>0.52900000000000003</v>
      </c>
      <c r="B532" s="109">
        <f t="shared" si="24"/>
        <v>91.691570000000013</v>
      </c>
      <c r="E532" s="110">
        <f t="shared" si="25"/>
        <v>82.524000000000001</v>
      </c>
      <c r="F532" s="111">
        <v>0.52900000000000003</v>
      </c>
      <c r="J532" s="111">
        <v>0.52900000000000003</v>
      </c>
      <c r="K532" s="110">
        <f t="shared" si="26"/>
        <v>82.524000000000001</v>
      </c>
    </row>
    <row r="533" spans="1:11" x14ac:dyDescent="0.45">
      <c r="A533" s="108">
        <v>0.53</v>
      </c>
      <c r="B533" s="109">
        <f t="shared" si="24"/>
        <v>91.864900000000006</v>
      </c>
      <c r="E533" s="110">
        <f t="shared" si="25"/>
        <v>82.68</v>
      </c>
      <c r="F533" s="111">
        <v>0.53</v>
      </c>
      <c r="J533" s="111">
        <v>0.53</v>
      </c>
      <c r="K533" s="110">
        <f t="shared" si="26"/>
        <v>82.68</v>
      </c>
    </row>
    <row r="534" spans="1:11" x14ac:dyDescent="0.45">
      <c r="A534" s="108">
        <v>0.53100000000000003</v>
      </c>
      <c r="B534" s="109">
        <f t="shared" si="24"/>
        <v>92.038230000000013</v>
      </c>
      <c r="E534" s="110">
        <f t="shared" si="25"/>
        <v>82.835999999999999</v>
      </c>
      <c r="F534" s="111">
        <v>0.53100000000000003</v>
      </c>
      <c r="J534" s="111">
        <v>0.53100000000000003</v>
      </c>
      <c r="K534" s="110">
        <f t="shared" si="26"/>
        <v>82.835999999999999</v>
      </c>
    </row>
    <row r="535" spans="1:11" x14ac:dyDescent="0.45">
      <c r="A535" s="108">
        <v>0.53200000000000003</v>
      </c>
      <c r="B535" s="109">
        <f t="shared" si="24"/>
        <v>92.211560000000006</v>
      </c>
      <c r="E535" s="110">
        <f t="shared" si="25"/>
        <v>82.992000000000004</v>
      </c>
      <c r="F535" s="111">
        <v>0.53200000000000003</v>
      </c>
      <c r="J535" s="111">
        <v>0.53200000000000003</v>
      </c>
      <c r="K535" s="110">
        <f t="shared" si="26"/>
        <v>82.992000000000004</v>
      </c>
    </row>
    <row r="536" spans="1:11" x14ac:dyDescent="0.45">
      <c r="A536" s="108">
        <v>0.53300000000000003</v>
      </c>
      <c r="B536" s="109">
        <f t="shared" si="24"/>
        <v>92.384890000000013</v>
      </c>
      <c r="E536" s="110">
        <f t="shared" si="25"/>
        <v>83.14800000000001</v>
      </c>
      <c r="F536" s="111">
        <v>0.53300000000000003</v>
      </c>
      <c r="J536" s="111">
        <v>0.53300000000000003</v>
      </c>
      <c r="K536" s="110">
        <f t="shared" si="26"/>
        <v>83.14800000000001</v>
      </c>
    </row>
    <row r="537" spans="1:11" x14ac:dyDescent="0.45">
      <c r="A537" s="108">
        <v>0.53400000000000003</v>
      </c>
      <c r="B537" s="109">
        <f t="shared" si="24"/>
        <v>92.558220000000006</v>
      </c>
      <c r="E537" s="110">
        <f t="shared" si="25"/>
        <v>83.304000000000002</v>
      </c>
      <c r="F537" s="111">
        <v>0.53400000000000003</v>
      </c>
      <c r="J537" s="111">
        <v>0.53400000000000003</v>
      </c>
      <c r="K537" s="110">
        <f t="shared" si="26"/>
        <v>83.304000000000002</v>
      </c>
    </row>
    <row r="538" spans="1:11" x14ac:dyDescent="0.45">
      <c r="A538" s="108">
        <v>0.53500000000000003</v>
      </c>
      <c r="B538" s="109">
        <f t="shared" si="24"/>
        <v>92.731550000000013</v>
      </c>
      <c r="E538" s="110">
        <f t="shared" si="25"/>
        <v>83.460000000000008</v>
      </c>
      <c r="F538" s="111">
        <v>0.53500000000000003</v>
      </c>
      <c r="J538" s="111">
        <v>0.53500000000000003</v>
      </c>
      <c r="K538" s="110">
        <f t="shared" si="26"/>
        <v>83.460000000000008</v>
      </c>
    </row>
    <row r="539" spans="1:11" x14ac:dyDescent="0.45">
      <c r="A539" s="108">
        <v>0.53600000000000003</v>
      </c>
      <c r="B539" s="109">
        <f t="shared" si="24"/>
        <v>92.904880000000006</v>
      </c>
      <c r="E539" s="110">
        <f t="shared" si="25"/>
        <v>83.616</v>
      </c>
      <c r="F539" s="111">
        <v>0.53600000000000003</v>
      </c>
      <c r="J539" s="111">
        <v>0.53600000000000003</v>
      </c>
      <c r="K539" s="110">
        <f t="shared" si="26"/>
        <v>83.616</v>
      </c>
    </row>
    <row r="540" spans="1:11" x14ac:dyDescent="0.45">
      <c r="A540" s="108">
        <v>0.53700000000000003</v>
      </c>
      <c r="B540" s="109">
        <f t="shared" si="24"/>
        <v>93.078210000000013</v>
      </c>
      <c r="E540" s="110">
        <f t="shared" si="25"/>
        <v>83.772000000000006</v>
      </c>
      <c r="F540" s="111">
        <v>0.53700000000000003</v>
      </c>
      <c r="J540" s="111">
        <v>0.53700000000000003</v>
      </c>
      <c r="K540" s="110">
        <f t="shared" si="26"/>
        <v>83.772000000000006</v>
      </c>
    </row>
    <row r="541" spans="1:11" x14ac:dyDescent="0.45">
      <c r="A541" s="108">
        <v>0.53800000000000003</v>
      </c>
      <c r="B541" s="109">
        <f t="shared" si="24"/>
        <v>93.251540000000006</v>
      </c>
      <c r="E541" s="110">
        <f t="shared" si="25"/>
        <v>83.928000000000011</v>
      </c>
      <c r="F541" s="111">
        <v>0.53800000000000003</v>
      </c>
      <c r="J541" s="111">
        <v>0.53800000000000003</v>
      </c>
      <c r="K541" s="110">
        <f t="shared" si="26"/>
        <v>83.928000000000011</v>
      </c>
    </row>
    <row r="542" spans="1:11" x14ac:dyDescent="0.45">
      <c r="A542" s="108">
        <v>0.53900000000000003</v>
      </c>
      <c r="B542" s="109">
        <f t="shared" si="24"/>
        <v>93.424870000000013</v>
      </c>
      <c r="E542" s="110">
        <f t="shared" si="25"/>
        <v>84.084000000000003</v>
      </c>
      <c r="F542" s="111">
        <v>0.53900000000000003</v>
      </c>
      <c r="J542" s="111">
        <v>0.53900000000000003</v>
      </c>
      <c r="K542" s="110">
        <f t="shared" si="26"/>
        <v>84.084000000000003</v>
      </c>
    </row>
    <row r="543" spans="1:11" x14ac:dyDescent="0.45">
      <c r="A543" s="108">
        <v>0.54</v>
      </c>
      <c r="B543" s="109">
        <f t="shared" si="24"/>
        <v>93.59820000000002</v>
      </c>
      <c r="E543" s="110">
        <f t="shared" si="25"/>
        <v>84.240000000000009</v>
      </c>
      <c r="F543" s="111">
        <v>0.54</v>
      </c>
      <c r="J543" s="111">
        <v>0.54</v>
      </c>
      <c r="K543" s="110">
        <f t="shared" si="26"/>
        <v>84.240000000000009</v>
      </c>
    </row>
    <row r="544" spans="1:11" x14ac:dyDescent="0.45">
      <c r="A544" s="108">
        <v>0.54100000000000004</v>
      </c>
      <c r="B544" s="109">
        <f t="shared" si="24"/>
        <v>93.771530000000013</v>
      </c>
      <c r="E544" s="110">
        <f t="shared" si="25"/>
        <v>84.396000000000001</v>
      </c>
      <c r="F544" s="111">
        <v>0.54100000000000004</v>
      </c>
      <c r="J544" s="111">
        <v>0.54100000000000004</v>
      </c>
      <c r="K544" s="110">
        <f t="shared" si="26"/>
        <v>84.396000000000001</v>
      </c>
    </row>
    <row r="545" spans="1:11" x14ac:dyDescent="0.45">
      <c r="A545" s="108">
        <v>0.54200000000000004</v>
      </c>
      <c r="B545" s="109">
        <f t="shared" si="24"/>
        <v>93.94486000000002</v>
      </c>
      <c r="E545" s="110">
        <f t="shared" si="25"/>
        <v>84.552000000000007</v>
      </c>
      <c r="F545" s="111">
        <v>0.54200000000000004</v>
      </c>
      <c r="J545" s="111">
        <v>0.54200000000000004</v>
      </c>
      <c r="K545" s="110">
        <f t="shared" si="26"/>
        <v>84.552000000000007</v>
      </c>
    </row>
    <row r="546" spans="1:11" x14ac:dyDescent="0.45">
      <c r="A546" s="108">
        <v>0.54300000000000004</v>
      </c>
      <c r="B546" s="109">
        <f t="shared" si="24"/>
        <v>94.118190000000013</v>
      </c>
      <c r="E546" s="110">
        <f t="shared" si="25"/>
        <v>84.708000000000013</v>
      </c>
      <c r="F546" s="111">
        <v>0.54300000000000004</v>
      </c>
      <c r="J546" s="111">
        <v>0.54300000000000004</v>
      </c>
      <c r="K546" s="110">
        <f t="shared" si="26"/>
        <v>84.708000000000013</v>
      </c>
    </row>
    <row r="547" spans="1:11" x14ac:dyDescent="0.45">
      <c r="A547" s="108">
        <v>0.54400000000000004</v>
      </c>
      <c r="B547" s="109">
        <f t="shared" si="24"/>
        <v>94.29152000000002</v>
      </c>
      <c r="E547" s="110">
        <f t="shared" si="25"/>
        <v>84.864000000000004</v>
      </c>
      <c r="F547" s="111">
        <v>0.54400000000000004</v>
      </c>
      <c r="J547" s="111">
        <v>0.54400000000000004</v>
      </c>
      <c r="K547" s="110">
        <f t="shared" si="26"/>
        <v>84.864000000000004</v>
      </c>
    </row>
    <row r="548" spans="1:11" x14ac:dyDescent="0.45">
      <c r="A548" s="108">
        <v>0.54500000000000004</v>
      </c>
      <c r="B548" s="109">
        <f t="shared" si="24"/>
        <v>94.464850000000013</v>
      </c>
      <c r="E548" s="110">
        <f t="shared" si="25"/>
        <v>85.02000000000001</v>
      </c>
      <c r="F548" s="111">
        <v>0.54500000000000004</v>
      </c>
      <c r="J548" s="111">
        <v>0.54500000000000004</v>
      </c>
      <c r="K548" s="110">
        <f t="shared" si="26"/>
        <v>85.02000000000001</v>
      </c>
    </row>
    <row r="549" spans="1:11" x14ac:dyDescent="0.45">
      <c r="A549" s="108">
        <v>0.54600000000000004</v>
      </c>
      <c r="B549" s="109">
        <f t="shared" si="24"/>
        <v>94.63818000000002</v>
      </c>
      <c r="E549" s="110">
        <f t="shared" si="25"/>
        <v>85.176000000000002</v>
      </c>
      <c r="F549" s="111">
        <v>0.54600000000000004</v>
      </c>
      <c r="J549" s="111">
        <v>0.54600000000000004</v>
      </c>
      <c r="K549" s="110">
        <f t="shared" si="26"/>
        <v>85.176000000000002</v>
      </c>
    </row>
    <row r="550" spans="1:11" x14ac:dyDescent="0.45">
      <c r="A550" s="108">
        <v>0.54700000000000004</v>
      </c>
      <c r="B550" s="109">
        <f t="shared" si="24"/>
        <v>94.811510000000013</v>
      </c>
      <c r="E550" s="110">
        <f t="shared" si="25"/>
        <v>85.332000000000008</v>
      </c>
      <c r="F550" s="111">
        <v>0.54700000000000004</v>
      </c>
      <c r="J550" s="111">
        <v>0.54700000000000004</v>
      </c>
      <c r="K550" s="110">
        <f t="shared" si="26"/>
        <v>85.332000000000008</v>
      </c>
    </row>
    <row r="551" spans="1:11" x14ac:dyDescent="0.45">
      <c r="A551" s="108">
        <v>0.54800000000000004</v>
      </c>
      <c r="B551" s="109">
        <f t="shared" si="24"/>
        <v>94.98484000000002</v>
      </c>
      <c r="E551" s="110">
        <f t="shared" si="25"/>
        <v>85.488</v>
      </c>
      <c r="F551" s="111">
        <v>0.54800000000000004</v>
      </c>
      <c r="J551" s="111">
        <v>0.54800000000000004</v>
      </c>
      <c r="K551" s="110">
        <f t="shared" si="26"/>
        <v>85.488</v>
      </c>
    </row>
    <row r="552" spans="1:11" x14ac:dyDescent="0.45">
      <c r="A552" s="108">
        <v>0.54900000000000004</v>
      </c>
      <c r="B552" s="109">
        <f t="shared" si="24"/>
        <v>95.158170000000013</v>
      </c>
      <c r="E552" s="110">
        <f t="shared" si="25"/>
        <v>85.644000000000005</v>
      </c>
      <c r="F552" s="111">
        <v>0.54900000000000004</v>
      </c>
      <c r="J552" s="111">
        <v>0.54900000000000004</v>
      </c>
      <c r="K552" s="110">
        <f t="shared" si="26"/>
        <v>85.644000000000005</v>
      </c>
    </row>
    <row r="553" spans="1:11" x14ac:dyDescent="0.45">
      <c r="A553" s="108">
        <v>0.55000000000000004</v>
      </c>
      <c r="B553" s="109">
        <f t="shared" si="24"/>
        <v>95.33150000000002</v>
      </c>
      <c r="E553" s="110">
        <f t="shared" si="25"/>
        <v>85.800000000000011</v>
      </c>
      <c r="F553" s="111">
        <v>0.55000000000000004</v>
      </c>
      <c r="J553" s="111">
        <v>0.55000000000000004</v>
      </c>
      <c r="K553" s="110">
        <f t="shared" si="26"/>
        <v>85.800000000000011</v>
      </c>
    </row>
    <row r="554" spans="1:11" x14ac:dyDescent="0.45">
      <c r="A554" s="108">
        <v>0.55100000000000005</v>
      </c>
      <c r="B554" s="109">
        <f t="shared" si="24"/>
        <v>95.504830000000013</v>
      </c>
      <c r="E554" s="110">
        <f t="shared" si="25"/>
        <v>85.956000000000003</v>
      </c>
      <c r="F554" s="111">
        <v>0.55100000000000005</v>
      </c>
      <c r="J554" s="111">
        <v>0.55100000000000005</v>
      </c>
      <c r="K554" s="110">
        <f t="shared" si="26"/>
        <v>85.956000000000003</v>
      </c>
    </row>
    <row r="555" spans="1:11" x14ac:dyDescent="0.45">
      <c r="A555" s="108">
        <v>0.55200000000000005</v>
      </c>
      <c r="B555" s="109">
        <f t="shared" si="24"/>
        <v>95.67816000000002</v>
      </c>
      <c r="E555" s="110">
        <f t="shared" si="25"/>
        <v>86.112000000000009</v>
      </c>
      <c r="F555" s="111">
        <v>0.55200000000000005</v>
      </c>
      <c r="J555" s="111">
        <v>0.55200000000000005</v>
      </c>
      <c r="K555" s="110">
        <f t="shared" si="26"/>
        <v>86.112000000000009</v>
      </c>
    </row>
    <row r="556" spans="1:11" x14ac:dyDescent="0.45">
      <c r="A556" s="108">
        <v>0.55300000000000005</v>
      </c>
      <c r="B556" s="109">
        <f t="shared" si="24"/>
        <v>95.851490000000013</v>
      </c>
      <c r="E556" s="110">
        <f t="shared" si="25"/>
        <v>86.268000000000001</v>
      </c>
      <c r="F556" s="111">
        <v>0.55300000000000005</v>
      </c>
      <c r="J556" s="111">
        <v>0.55300000000000005</v>
      </c>
      <c r="K556" s="110">
        <f t="shared" si="26"/>
        <v>86.268000000000001</v>
      </c>
    </row>
    <row r="557" spans="1:11" x14ac:dyDescent="0.45">
      <c r="A557" s="108">
        <v>0.55400000000000005</v>
      </c>
      <c r="B557" s="109">
        <f t="shared" si="24"/>
        <v>96.02482000000002</v>
      </c>
      <c r="E557" s="110">
        <f t="shared" si="25"/>
        <v>86.424000000000007</v>
      </c>
      <c r="F557" s="111">
        <v>0.55400000000000005</v>
      </c>
      <c r="J557" s="111">
        <v>0.55400000000000005</v>
      </c>
      <c r="K557" s="110">
        <f t="shared" si="26"/>
        <v>86.424000000000007</v>
      </c>
    </row>
    <row r="558" spans="1:11" x14ac:dyDescent="0.45">
      <c r="A558" s="108">
        <v>0.55500000000000005</v>
      </c>
      <c r="B558" s="109">
        <f t="shared" si="24"/>
        <v>96.198150000000012</v>
      </c>
      <c r="E558" s="110">
        <f t="shared" si="25"/>
        <v>86.580000000000013</v>
      </c>
      <c r="F558" s="111">
        <v>0.55500000000000005</v>
      </c>
      <c r="J558" s="111">
        <v>0.55500000000000005</v>
      </c>
      <c r="K558" s="110">
        <f t="shared" si="26"/>
        <v>86.580000000000013</v>
      </c>
    </row>
    <row r="559" spans="1:11" x14ac:dyDescent="0.45">
      <c r="A559" s="108">
        <v>0.55600000000000005</v>
      </c>
      <c r="B559" s="109">
        <f t="shared" si="24"/>
        <v>96.37148000000002</v>
      </c>
      <c r="E559" s="110">
        <f t="shared" si="25"/>
        <v>86.736000000000004</v>
      </c>
      <c r="F559" s="111">
        <v>0.55600000000000005</v>
      </c>
      <c r="J559" s="111">
        <v>0.55600000000000005</v>
      </c>
      <c r="K559" s="110">
        <f t="shared" si="26"/>
        <v>86.736000000000004</v>
      </c>
    </row>
    <row r="560" spans="1:11" x14ac:dyDescent="0.45">
      <c r="A560" s="108">
        <v>0.55700000000000005</v>
      </c>
      <c r="B560" s="109">
        <f t="shared" si="24"/>
        <v>96.544810000000012</v>
      </c>
      <c r="E560" s="110">
        <f t="shared" si="25"/>
        <v>86.89200000000001</v>
      </c>
      <c r="F560" s="111">
        <v>0.55700000000000005</v>
      </c>
      <c r="J560" s="111">
        <v>0.55700000000000005</v>
      </c>
      <c r="K560" s="110">
        <f t="shared" si="26"/>
        <v>86.89200000000001</v>
      </c>
    </row>
    <row r="561" spans="1:11" x14ac:dyDescent="0.45">
      <c r="A561" s="108">
        <v>0.55800000000000005</v>
      </c>
      <c r="B561" s="109">
        <f t="shared" si="24"/>
        <v>96.71814000000002</v>
      </c>
      <c r="E561" s="110">
        <f t="shared" si="25"/>
        <v>87.048000000000002</v>
      </c>
      <c r="F561" s="111">
        <v>0.55800000000000005</v>
      </c>
      <c r="J561" s="111">
        <v>0.55800000000000005</v>
      </c>
      <c r="K561" s="110">
        <f t="shared" si="26"/>
        <v>87.048000000000002</v>
      </c>
    </row>
    <row r="562" spans="1:11" x14ac:dyDescent="0.45">
      <c r="A562" s="108">
        <v>0.55900000000000005</v>
      </c>
      <c r="B562" s="109">
        <f t="shared" si="24"/>
        <v>96.891470000000012</v>
      </c>
      <c r="E562" s="110">
        <f t="shared" si="25"/>
        <v>87.204000000000008</v>
      </c>
      <c r="F562" s="111">
        <v>0.55900000000000005</v>
      </c>
      <c r="J562" s="111">
        <v>0.55900000000000005</v>
      </c>
      <c r="K562" s="110">
        <f t="shared" si="26"/>
        <v>87.204000000000008</v>
      </c>
    </row>
    <row r="563" spans="1:11" x14ac:dyDescent="0.45">
      <c r="A563" s="108">
        <v>0.56000000000000005</v>
      </c>
      <c r="B563" s="109">
        <f t="shared" si="24"/>
        <v>97.06480000000002</v>
      </c>
      <c r="E563" s="110">
        <f t="shared" si="25"/>
        <v>87.360000000000014</v>
      </c>
      <c r="F563" s="111">
        <v>0.56000000000000005</v>
      </c>
      <c r="J563" s="111">
        <v>0.56000000000000005</v>
      </c>
      <c r="K563" s="110">
        <f t="shared" si="26"/>
        <v>87.360000000000014</v>
      </c>
    </row>
    <row r="564" spans="1:11" x14ac:dyDescent="0.45">
      <c r="A564" s="108">
        <v>0.56100000000000005</v>
      </c>
      <c r="B564" s="109">
        <f t="shared" si="24"/>
        <v>97.238130000000012</v>
      </c>
      <c r="E564" s="110">
        <f t="shared" si="25"/>
        <v>87.516000000000005</v>
      </c>
      <c r="F564" s="111">
        <v>0.56100000000000005</v>
      </c>
      <c r="J564" s="111">
        <v>0.56100000000000005</v>
      </c>
      <c r="K564" s="110">
        <f t="shared" si="26"/>
        <v>87.516000000000005</v>
      </c>
    </row>
    <row r="565" spans="1:11" x14ac:dyDescent="0.45">
      <c r="A565" s="108">
        <v>0.56200000000000006</v>
      </c>
      <c r="B565" s="109">
        <f t="shared" si="24"/>
        <v>97.411460000000019</v>
      </c>
      <c r="E565" s="110">
        <f t="shared" si="25"/>
        <v>87.672000000000011</v>
      </c>
      <c r="F565" s="111">
        <v>0.56200000000000006</v>
      </c>
      <c r="J565" s="111">
        <v>0.56200000000000006</v>
      </c>
      <c r="K565" s="110">
        <f t="shared" si="26"/>
        <v>87.672000000000011</v>
      </c>
    </row>
    <row r="566" spans="1:11" x14ac:dyDescent="0.45">
      <c r="A566" s="108">
        <v>0.56299999999999994</v>
      </c>
      <c r="B566" s="109">
        <f t="shared" si="24"/>
        <v>97.584789999999998</v>
      </c>
      <c r="E566" s="110">
        <f t="shared" si="25"/>
        <v>87.827999999999989</v>
      </c>
      <c r="F566" s="111">
        <v>0.56299999999999994</v>
      </c>
      <c r="J566" s="111">
        <v>0.56299999999999994</v>
      </c>
      <c r="K566" s="110">
        <f t="shared" si="26"/>
        <v>87.827999999999989</v>
      </c>
    </row>
    <row r="567" spans="1:11" x14ac:dyDescent="0.45">
      <c r="A567" s="108">
        <v>0.56399999999999995</v>
      </c>
      <c r="B567" s="109">
        <f t="shared" si="24"/>
        <v>97.758119999999991</v>
      </c>
      <c r="E567" s="110">
        <f t="shared" si="25"/>
        <v>87.983999999999995</v>
      </c>
      <c r="F567" s="111">
        <v>0.56399999999999995</v>
      </c>
      <c r="J567" s="111">
        <v>0.56399999999999995</v>
      </c>
      <c r="K567" s="110">
        <f t="shared" si="26"/>
        <v>87.983999999999995</v>
      </c>
    </row>
    <row r="568" spans="1:11" x14ac:dyDescent="0.45">
      <c r="A568" s="108">
        <v>0.56499999999999995</v>
      </c>
      <c r="B568" s="109">
        <f t="shared" si="24"/>
        <v>97.931449999999998</v>
      </c>
      <c r="E568" s="110">
        <f t="shared" si="25"/>
        <v>88.139999999999986</v>
      </c>
      <c r="F568" s="111">
        <v>0.56499999999999995</v>
      </c>
      <c r="J568" s="111">
        <v>0.56499999999999995</v>
      </c>
      <c r="K568" s="110">
        <f t="shared" si="26"/>
        <v>88.139999999999986</v>
      </c>
    </row>
    <row r="569" spans="1:11" x14ac:dyDescent="0.45">
      <c r="A569" s="108">
        <v>0.56599999999999995</v>
      </c>
      <c r="B569" s="109">
        <f t="shared" si="24"/>
        <v>98.104779999999991</v>
      </c>
      <c r="E569" s="110">
        <f t="shared" si="25"/>
        <v>88.295999999999992</v>
      </c>
      <c r="F569" s="111">
        <v>0.56599999999999995</v>
      </c>
      <c r="J569" s="111">
        <v>0.56599999999999995</v>
      </c>
      <c r="K569" s="110">
        <f t="shared" si="26"/>
        <v>88.295999999999992</v>
      </c>
    </row>
    <row r="570" spans="1:11" x14ac:dyDescent="0.45">
      <c r="A570" s="108">
        <v>0.56699999999999995</v>
      </c>
      <c r="B570" s="109">
        <f t="shared" si="24"/>
        <v>98.278109999999998</v>
      </c>
      <c r="E570" s="110">
        <f t="shared" si="25"/>
        <v>88.451999999999998</v>
      </c>
      <c r="F570" s="111">
        <v>0.56699999999999995</v>
      </c>
      <c r="J570" s="111">
        <v>0.56699999999999995</v>
      </c>
      <c r="K570" s="110">
        <f t="shared" si="26"/>
        <v>88.451999999999998</v>
      </c>
    </row>
    <row r="571" spans="1:11" x14ac:dyDescent="0.45">
      <c r="A571" s="108">
        <v>0.56799999999999995</v>
      </c>
      <c r="B571" s="109">
        <f t="shared" si="24"/>
        <v>98.451440000000005</v>
      </c>
      <c r="E571" s="110">
        <f t="shared" si="25"/>
        <v>88.60799999999999</v>
      </c>
      <c r="F571" s="111">
        <v>0.56799999999999995</v>
      </c>
      <c r="J571" s="111">
        <v>0.56799999999999995</v>
      </c>
      <c r="K571" s="110">
        <f t="shared" si="26"/>
        <v>88.60799999999999</v>
      </c>
    </row>
    <row r="572" spans="1:11" x14ac:dyDescent="0.45">
      <c r="A572" s="108">
        <v>0.56899999999999995</v>
      </c>
      <c r="B572" s="109">
        <f t="shared" si="24"/>
        <v>98.624769999999998</v>
      </c>
      <c r="E572" s="110">
        <f t="shared" si="25"/>
        <v>88.763999999999996</v>
      </c>
      <c r="F572" s="111">
        <v>0.56899999999999995</v>
      </c>
      <c r="J572" s="111">
        <v>0.56899999999999995</v>
      </c>
      <c r="K572" s="110">
        <f t="shared" si="26"/>
        <v>88.763999999999996</v>
      </c>
    </row>
    <row r="573" spans="1:11" x14ac:dyDescent="0.45">
      <c r="A573" s="108">
        <v>0.56999999999999995</v>
      </c>
      <c r="B573" s="109">
        <f t="shared" si="24"/>
        <v>98.798100000000005</v>
      </c>
      <c r="E573" s="110">
        <f t="shared" si="25"/>
        <v>88.919999999999987</v>
      </c>
      <c r="F573" s="111">
        <v>0.56999999999999995</v>
      </c>
      <c r="J573" s="111">
        <v>0.56999999999999995</v>
      </c>
      <c r="K573" s="110">
        <f t="shared" si="26"/>
        <v>88.919999999999987</v>
      </c>
    </row>
    <row r="574" spans="1:11" x14ac:dyDescent="0.45">
      <c r="A574" s="108">
        <v>0.57099999999999995</v>
      </c>
      <c r="B574" s="109">
        <f t="shared" si="24"/>
        <v>98.971429999999998</v>
      </c>
      <c r="E574" s="110">
        <f t="shared" si="25"/>
        <v>89.075999999999993</v>
      </c>
      <c r="F574" s="111">
        <v>0.57099999999999995</v>
      </c>
      <c r="J574" s="111">
        <v>0.57099999999999995</v>
      </c>
      <c r="K574" s="110">
        <f t="shared" si="26"/>
        <v>89.075999999999993</v>
      </c>
    </row>
    <row r="575" spans="1:11" x14ac:dyDescent="0.45">
      <c r="A575" s="108">
        <v>0.57199999999999995</v>
      </c>
      <c r="B575" s="109">
        <f t="shared" si="24"/>
        <v>99.144760000000005</v>
      </c>
      <c r="E575" s="110">
        <f t="shared" si="25"/>
        <v>89.231999999999999</v>
      </c>
      <c r="F575" s="111">
        <v>0.57199999999999995</v>
      </c>
      <c r="J575" s="111">
        <v>0.57199999999999995</v>
      </c>
      <c r="K575" s="110">
        <f t="shared" si="26"/>
        <v>89.231999999999999</v>
      </c>
    </row>
    <row r="576" spans="1:11" x14ac:dyDescent="0.45">
      <c r="A576" s="108">
        <v>0.57299999999999995</v>
      </c>
      <c r="B576" s="109">
        <f t="shared" si="24"/>
        <v>99.318089999999998</v>
      </c>
      <c r="E576" s="110">
        <f t="shared" si="25"/>
        <v>89.387999999999991</v>
      </c>
      <c r="F576" s="111">
        <v>0.57299999999999995</v>
      </c>
      <c r="J576" s="111">
        <v>0.57299999999999995</v>
      </c>
      <c r="K576" s="110">
        <f t="shared" si="26"/>
        <v>89.387999999999991</v>
      </c>
    </row>
    <row r="577" spans="1:11" x14ac:dyDescent="0.45">
      <c r="A577" s="108">
        <v>0.57399999999999995</v>
      </c>
      <c r="B577" s="109">
        <f t="shared" si="24"/>
        <v>99.491420000000005</v>
      </c>
      <c r="E577" s="110">
        <f t="shared" si="25"/>
        <v>89.543999999999997</v>
      </c>
      <c r="F577" s="111">
        <v>0.57399999999999995</v>
      </c>
      <c r="J577" s="111">
        <v>0.57399999999999995</v>
      </c>
      <c r="K577" s="110">
        <f t="shared" si="26"/>
        <v>89.543999999999997</v>
      </c>
    </row>
    <row r="578" spans="1:11" x14ac:dyDescent="0.45">
      <c r="A578" s="108">
        <v>0.57499999999999996</v>
      </c>
      <c r="B578" s="109">
        <f t="shared" si="24"/>
        <v>99.664749999999998</v>
      </c>
      <c r="E578" s="110">
        <f t="shared" si="25"/>
        <v>89.699999999999989</v>
      </c>
      <c r="F578" s="111">
        <v>0.57499999999999996</v>
      </c>
      <c r="J578" s="111">
        <v>0.57499999999999996</v>
      </c>
      <c r="K578" s="110">
        <f t="shared" si="26"/>
        <v>89.699999999999989</v>
      </c>
    </row>
    <row r="579" spans="1:11" x14ac:dyDescent="0.45">
      <c r="A579" s="108">
        <v>0.57599999999999996</v>
      </c>
      <c r="B579" s="109">
        <f t="shared" ref="B579:B642" si="27">A579*$B$2</f>
        <v>99.838080000000005</v>
      </c>
      <c r="E579" s="110">
        <f t="shared" ref="E579:E642" si="28">F579*$E$2</f>
        <v>89.855999999999995</v>
      </c>
      <c r="F579" s="111">
        <v>0.57599999999999996</v>
      </c>
      <c r="J579" s="111">
        <v>0.57599999999999996</v>
      </c>
      <c r="K579" s="110">
        <f t="shared" ref="K579:K642" si="29">J579*$E$2</f>
        <v>89.855999999999995</v>
      </c>
    </row>
    <row r="580" spans="1:11" x14ac:dyDescent="0.45">
      <c r="A580" s="108">
        <v>0.57699999999999996</v>
      </c>
      <c r="B580" s="109">
        <f t="shared" si="27"/>
        <v>100.01141</v>
      </c>
      <c r="E580" s="110">
        <f t="shared" si="28"/>
        <v>90.012</v>
      </c>
      <c r="F580" s="111">
        <v>0.57699999999999996</v>
      </c>
      <c r="J580" s="111">
        <v>0.57699999999999996</v>
      </c>
      <c r="K580" s="110">
        <f t="shared" si="29"/>
        <v>90.012</v>
      </c>
    </row>
    <row r="581" spans="1:11" x14ac:dyDescent="0.45">
      <c r="A581" s="108">
        <v>0.57799999999999996</v>
      </c>
      <c r="B581" s="109">
        <f t="shared" si="27"/>
        <v>100.18474000000001</v>
      </c>
      <c r="E581" s="110">
        <f t="shared" si="28"/>
        <v>90.167999999999992</v>
      </c>
      <c r="F581" s="111">
        <v>0.57799999999999996</v>
      </c>
      <c r="J581" s="111">
        <v>0.57799999999999996</v>
      </c>
      <c r="K581" s="110">
        <f t="shared" si="29"/>
        <v>90.167999999999992</v>
      </c>
    </row>
    <row r="582" spans="1:11" x14ac:dyDescent="0.45">
      <c r="A582" s="108">
        <v>0.57899999999999996</v>
      </c>
      <c r="B582" s="109">
        <f t="shared" si="27"/>
        <v>100.35807</v>
      </c>
      <c r="E582" s="110">
        <f t="shared" si="28"/>
        <v>90.323999999999998</v>
      </c>
      <c r="F582" s="111">
        <v>0.57899999999999996</v>
      </c>
      <c r="J582" s="111">
        <v>0.57899999999999996</v>
      </c>
      <c r="K582" s="110">
        <f t="shared" si="29"/>
        <v>90.323999999999998</v>
      </c>
    </row>
    <row r="583" spans="1:11" x14ac:dyDescent="0.45">
      <c r="A583" s="108">
        <v>0.57999999999999996</v>
      </c>
      <c r="B583" s="109">
        <f t="shared" si="27"/>
        <v>100.5314</v>
      </c>
      <c r="E583" s="110">
        <f t="shared" si="28"/>
        <v>90.47999999999999</v>
      </c>
      <c r="F583" s="111">
        <v>0.57999999999999996</v>
      </c>
      <c r="J583" s="111">
        <v>0.57999999999999996</v>
      </c>
      <c r="K583" s="110">
        <f t="shared" si="29"/>
        <v>90.47999999999999</v>
      </c>
    </row>
    <row r="584" spans="1:11" x14ac:dyDescent="0.45">
      <c r="A584" s="108">
        <v>0.58099999999999996</v>
      </c>
      <c r="B584" s="109">
        <f t="shared" si="27"/>
        <v>100.70473</v>
      </c>
      <c r="E584" s="110">
        <f t="shared" si="28"/>
        <v>90.635999999999996</v>
      </c>
      <c r="F584" s="111">
        <v>0.58099999999999996</v>
      </c>
      <c r="J584" s="111">
        <v>0.58099999999999996</v>
      </c>
      <c r="K584" s="110">
        <f t="shared" si="29"/>
        <v>90.635999999999996</v>
      </c>
    </row>
    <row r="585" spans="1:11" x14ac:dyDescent="0.45">
      <c r="A585" s="108">
        <v>0.58199999999999996</v>
      </c>
      <c r="B585" s="109">
        <f t="shared" si="27"/>
        <v>100.87806</v>
      </c>
      <c r="E585" s="110">
        <f t="shared" si="28"/>
        <v>90.791999999999987</v>
      </c>
      <c r="F585" s="111">
        <v>0.58199999999999996</v>
      </c>
      <c r="J585" s="111">
        <v>0.58199999999999996</v>
      </c>
      <c r="K585" s="110">
        <f t="shared" si="29"/>
        <v>90.791999999999987</v>
      </c>
    </row>
    <row r="586" spans="1:11" x14ac:dyDescent="0.45">
      <c r="A586" s="108">
        <v>0.58299999999999996</v>
      </c>
      <c r="B586" s="109">
        <f t="shared" si="27"/>
        <v>101.05139</v>
      </c>
      <c r="E586" s="110">
        <f t="shared" si="28"/>
        <v>90.947999999999993</v>
      </c>
      <c r="F586" s="111">
        <v>0.58299999999999996</v>
      </c>
      <c r="J586" s="111">
        <v>0.58299999999999996</v>
      </c>
      <c r="K586" s="110">
        <f t="shared" si="29"/>
        <v>90.947999999999993</v>
      </c>
    </row>
    <row r="587" spans="1:11" x14ac:dyDescent="0.45">
      <c r="A587" s="108">
        <v>0.58399999999999996</v>
      </c>
      <c r="B587" s="109">
        <f t="shared" si="27"/>
        <v>101.22472</v>
      </c>
      <c r="E587" s="110">
        <f t="shared" si="28"/>
        <v>91.103999999999999</v>
      </c>
      <c r="F587" s="111">
        <v>0.58399999999999996</v>
      </c>
      <c r="J587" s="111">
        <v>0.58399999999999996</v>
      </c>
      <c r="K587" s="110">
        <f t="shared" si="29"/>
        <v>91.103999999999999</v>
      </c>
    </row>
    <row r="588" spans="1:11" x14ac:dyDescent="0.45">
      <c r="A588" s="108">
        <v>0.58499999999999996</v>
      </c>
      <c r="B588" s="109">
        <f t="shared" si="27"/>
        <v>101.39805</v>
      </c>
      <c r="E588" s="110">
        <f t="shared" si="28"/>
        <v>91.259999999999991</v>
      </c>
      <c r="F588" s="111">
        <v>0.58499999999999996</v>
      </c>
      <c r="J588" s="111">
        <v>0.58499999999999996</v>
      </c>
      <c r="K588" s="110">
        <f t="shared" si="29"/>
        <v>91.259999999999991</v>
      </c>
    </row>
    <row r="589" spans="1:11" x14ac:dyDescent="0.45">
      <c r="A589" s="108">
        <v>0.58599999999999997</v>
      </c>
      <c r="B589" s="109">
        <f t="shared" si="27"/>
        <v>101.57138</v>
      </c>
      <c r="E589" s="110">
        <f t="shared" si="28"/>
        <v>91.415999999999997</v>
      </c>
      <c r="F589" s="111">
        <v>0.58599999999999997</v>
      </c>
      <c r="J589" s="111">
        <v>0.58599999999999997</v>
      </c>
      <c r="K589" s="110">
        <f t="shared" si="29"/>
        <v>91.415999999999997</v>
      </c>
    </row>
    <row r="590" spans="1:11" x14ac:dyDescent="0.45">
      <c r="A590" s="108">
        <v>0.58699999999999997</v>
      </c>
      <c r="B590" s="109">
        <f t="shared" si="27"/>
        <v>101.74471</v>
      </c>
      <c r="E590" s="110">
        <f t="shared" si="28"/>
        <v>91.571999999999989</v>
      </c>
      <c r="F590" s="111">
        <v>0.58699999999999997</v>
      </c>
      <c r="J590" s="111">
        <v>0.58699999999999997</v>
      </c>
      <c r="K590" s="110">
        <f t="shared" si="29"/>
        <v>91.571999999999989</v>
      </c>
    </row>
    <row r="591" spans="1:11" x14ac:dyDescent="0.45">
      <c r="A591" s="108">
        <v>0.58799999999999997</v>
      </c>
      <c r="B591" s="109">
        <f t="shared" si="27"/>
        <v>101.91804</v>
      </c>
      <c r="E591" s="110">
        <f t="shared" si="28"/>
        <v>91.727999999999994</v>
      </c>
      <c r="F591" s="111">
        <v>0.58799999999999997</v>
      </c>
      <c r="J591" s="111">
        <v>0.58799999999999997</v>
      </c>
      <c r="K591" s="110">
        <f t="shared" si="29"/>
        <v>91.727999999999994</v>
      </c>
    </row>
    <row r="592" spans="1:11" x14ac:dyDescent="0.45">
      <c r="A592" s="108">
        <v>0.58899999999999997</v>
      </c>
      <c r="B592" s="109">
        <f t="shared" si="27"/>
        <v>102.09137</v>
      </c>
      <c r="E592" s="110">
        <f t="shared" si="28"/>
        <v>91.884</v>
      </c>
      <c r="F592" s="111">
        <v>0.58899999999999997</v>
      </c>
      <c r="J592" s="111">
        <v>0.58899999999999997</v>
      </c>
      <c r="K592" s="110">
        <f t="shared" si="29"/>
        <v>91.884</v>
      </c>
    </row>
    <row r="593" spans="1:11" x14ac:dyDescent="0.45">
      <c r="A593" s="108">
        <v>0.59</v>
      </c>
      <c r="B593" s="109">
        <f t="shared" si="27"/>
        <v>102.2647</v>
      </c>
      <c r="E593" s="110">
        <f t="shared" si="28"/>
        <v>92.039999999999992</v>
      </c>
      <c r="F593" s="111">
        <v>0.59</v>
      </c>
      <c r="J593" s="111">
        <v>0.59</v>
      </c>
      <c r="K593" s="110">
        <f t="shared" si="29"/>
        <v>92.039999999999992</v>
      </c>
    </row>
    <row r="594" spans="1:11" x14ac:dyDescent="0.45">
      <c r="A594" s="108">
        <v>0.59099999999999997</v>
      </c>
      <c r="B594" s="109">
        <f t="shared" si="27"/>
        <v>102.43803</v>
      </c>
      <c r="E594" s="110">
        <f t="shared" si="28"/>
        <v>92.195999999999998</v>
      </c>
      <c r="F594" s="111">
        <v>0.59099999999999997</v>
      </c>
      <c r="J594" s="111">
        <v>0.59099999999999997</v>
      </c>
      <c r="K594" s="110">
        <f t="shared" si="29"/>
        <v>92.195999999999998</v>
      </c>
    </row>
    <row r="595" spans="1:11" x14ac:dyDescent="0.45">
      <c r="A595" s="108">
        <v>0.59199999999999997</v>
      </c>
      <c r="B595" s="109">
        <f t="shared" si="27"/>
        <v>102.61136</v>
      </c>
      <c r="E595" s="110">
        <f t="shared" si="28"/>
        <v>92.35199999999999</v>
      </c>
      <c r="F595" s="111">
        <v>0.59199999999999997</v>
      </c>
      <c r="J595" s="111">
        <v>0.59199999999999997</v>
      </c>
      <c r="K595" s="110">
        <f t="shared" si="29"/>
        <v>92.35199999999999</v>
      </c>
    </row>
    <row r="596" spans="1:11" x14ac:dyDescent="0.45">
      <c r="A596" s="108">
        <v>0.59299999999999997</v>
      </c>
      <c r="B596" s="109">
        <f t="shared" si="27"/>
        <v>102.78469</v>
      </c>
      <c r="E596" s="110">
        <f t="shared" si="28"/>
        <v>92.507999999999996</v>
      </c>
      <c r="F596" s="111">
        <v>0.59299999999999997</v>
      </c>
      <c r="J596" s="111">
        <v>0.59299999999999997</v>
      </c>
      <c r="K596" s="110">
        <f t="shared" si="29"/>
        <v>92.507999999999996</v>
      </c>
    </row>
    <row r="597" spans="1:11" x14ac:dyDescent="0.45">
      <c r="A597" s="108">
        <v>0.59399999999999997</v>
      </c>
      <c r="B597" s="109">
        <f t="shared" si="27"/>
        <v>102.95802</v>
      </c>
      <c r="E597" s="110">
        <f t="shared" si="28"/>
        <v>92.664000000000001</v>
      </c>
      <c r="F597" s="111">
        <v>0.59399999999999997</v>
      </c>
      <c r="J597" s="111">
        <v>0.59399999999999997</v>
      </c>
      <c r="K597" s="110">
        <f t="shared" si="29"/>
        <v>92.664000000000001</v>
      </c>
    </row>
    <row r="598" spans="1:11" x14ac:dyDescent="0.45">
      <c r="A598" s="108">
        <v>0.59499999999999997</v>
      </c>
      <c r="B598" s="109">
        <f t="shared" si="27"/>
        <v>103.13135</v>
      </c>
      <c r="E598" s="110">
        <f t="shared" si="28"/>
        <v>92.82</v>
      </c>
      <c r="F598" s="111">
        <v>0.59499999999999997</v>
      </c>
      <c r="J598" s="111">
        <v>0.59499999999999997</v>
      </c>
      <c r="K598" s="110">
        <f t="shared" si="29"/>
        <v>92.82</v>
      </c>
    </row>
    <row r="599" spans="1:11" x14ac:dyDescent="0.45">
      <c r="A599" s="108">
        <v>0.59599999999999997</v>
      </c>
      <c r="B599" s="109">
        <f t="shared" si="27"/>
        <v>103.30468</v>
      </c>
      <c r="E599" s="110">
        <f t="shared" si="28"/>
        <v>92.975999999999999</v>
      </c>
      <c r="F599" s="111">
        <v>0.59599999999999997</v>
      </c>
      <c r="J599" s="111">
        <v>0.59599999999999997</v>
      </c>
      <c r="K599" s="110">
        <f t="shared" si="29"/>
        <v>92.975999999999999</v>
      </c>
    </row>
    <row r="600" spans="1:11" x14ac:dyDescent="0.45">
      <c r="A600" s="108">
        <v>0.59699999999999998</v>
      </c>
      <c r="B600" s="109">
        <f t="shared" si="27"/>
        <v>103.47801</v>
      </c>
      <c r="E600" s="110">
        <f t="shared" si="28"/>
        <v>93.131999999999991</v>
      </c>
      <c r="F600" s="111">
        <v>0.59699999999999998</v>
      </c>
      <c r="J600" s="111">
        <v>0.59699999999999998</v>
      </c>
      <c r="K600" s="110">
        <f t="shared" si="29"/>
        <v>93.131999999999991</v>
      </c>
    </row>
    <row r="601" spans="1:11" x14ac:dyDescent="0.45">
      <c r="A601" s="108">
        <v>0.59799999999999998</v>
      </c>
      <c r="B601" s="109">
        <f t="shared" si="27"/>
        <v>103.65134</v>
      </c>
      <c r="E601" s="110">
        <f t="shared" si="28"/>
        <v>93.287999999999997</v>
      </c>
      <c r="F601" s="111">
        <v>0.59799999999999998</v>
      </c>
      <c r="J601" s="111">
        <v>0.59799999999999998</v>
      </c>
      <c r="K601" s="110">
        <f t="shared" si="29"/>
        <v>93.287999999999997</v>
      </c>
    </row>
    <row r="602" spans="1:11" x14ac:dyDescent="0.45">
      <c r="A602" s="108">
        <v>0.59899999999999998</v>
      </c>
      <c r="B602" s="109">
        <f t="shared" si="27"/>
        <v>103.82467</v>
      </c>
      <c r="E602" s="110">
        <f t="shared" si="28"/>
        <v>93.444000000000003</v>
      </c>
      <c r="F602" s="111">
        <v>0.59899999999999998</v>
      </c>
      <c r="J602" s="111">
        <v>0.59899999999999998</v>
      </c>
      <c r="K602" s="110">
        <f t="shared" si="29"/>
        <v>93.444000000000003</v>
      </c>
    </row>
    <row r="603" spans="1:11" x14ac:dyDescent="0.45">
      <c r="A603" s="108">
        <v>0.6</v>
      </c>
      <c r="B603" s="109">
        <f t="shared" si="27"/>
        <v>103.998</v>
      </c>
      <c r="E603" s="110">
        <f t="shared" si="28"/>
        <v>93.6</v>
      </c>
      <c r="F603" s="111">
        <v>0.6</v>
      </c>
      <c r="J603" s="111">
        <v>0.6</v>
      </c>
      <c r="K603" s="110">
        <f t="shared" si="29"/>
        <v>93.6</v>
      </c>
    </row>
    <row r="604" spans="1:11" x14ac:dyDescent="0.45">
      <c r="A604" s="108">
        <v>0.60099999999999998</v>
      </c>
      <c r="B604" s="109">
        <f t="shared" si="27"/>
        <v>104.17133</v>
      </c>
      <c r="E604" s="110">
        <f t="shared" si="28"/>
        <v>93.756</v>
      </c>
      <c r="F604" s="111">
        <v>0.60099999999999998</v>
      </c>
      <c r="J604" s="111">
        <v>0.60099999999999998</v>
      </c>
      <c r="K604" s="110">
        <f t="shared" si="29"/>
        <v>93.756</v>
      </c>
    </row>
    <row r="605" spans="1:11" x14ac:dyDescent="0.45">
      <c r="A605" s="108">
        <v>0.60199999999999998</v>
      </c>
      <c r="B605" s="109">
        <f t="shared" si="27"/>
        <v>104.34466</v>
      </c>
      <c r="E605" s="110">
        <f t="shared" si="28"/>
        <v>93.911999999999992</v>
      </c>
      <c r="F605" s="111">
        <v>0.60199999999999998</v>
      </c>
      <c r="J605" s="111">
        <v>0.60199999999999998</v>
      </c>
      <c r="K605" s="110">
        <f t="shared" si="29"/>
        <v>93.911999999999992</v>
      </c>
    </row>
    <row r="606" spans="1:11" x14ac:dyDescent="0.45">
      <c r="A606" s="108">
        <v>0.60299999999999998</v>
      </c>
      <c r="B606" s="109">
        <f t="shared" si="27"/>
        <v>104.51799</v>
      </c>
      <c r="E606" s="110">
        <f t="shared" si="28"/>
        <v>94.067999999999998</v>
      </c>
      <c r="F606" s="111">
        <v>0.60299999999999998</v>
      </c>
      <c r="J606" s="111">
        <v>0.60299999999999998</v>
      </c>
      <c r="K606" s="110">
        <f t="shared" si="29"/>
        <v>94.067999999999998</v>
      </c>
    </row>
    <row r="607" spans="1:11" x14ac:dyDescent="0.45">
      <c r="A607" s="108">
        <v>0.60399999999999998</v>
      </c>
      <c r="B607" s="109">
        <f t="shared" si="27"/>
        <v>104.69132</v>
      </c>
      <c r="E607" s="110">
        <f t="shared" si="28"/>
        <v>94.224000000000004</v>
      </c>
      <c r="F607" s="111">
        <v>0.60399999999999998</v>
      </c>
      <c r="J607" s="111">
        <v>0.60399999999999998</v>
      </c>
      <c r="K607" s="110">
        <f t="shared" si="29"/>
        <v>94.224000000000004</v>
      </c>
    </row>
    <row r="608" spans="1:11" x14ac:dyDescent="0.45">
      <c r="A608" s="108">
        <v>0.60499999999999998</v>
      </c>
      <c r="B608" s="109">
        <f t="shared" si="27"/>
        <v>104.86465</v>
      </c>
      <c r="E608" s="110">
        <f t="shared" si="28"/>
        <v>94.38</v>
      </c>
      <c r="F608" s="111">
        <v>0.60499999999999998</v>
      </c>
      <c r="J608" s="111">
        <v>0.60499999999999998</v>
      </c>
      <c r="K608" s="110">
        <f t="shared" si="29"/>
        <v>94.38</v>
      </c>
    </row>
    <row r="609" spans="1:11" x14ac:dyDescent="0.45">
      <c r="A609" s="108">
        <v>0.60599999999999998</v>
      </c>
      <c r="B609" s="109">
        <f t="shared" si="27"/>
        <v>105.03798</v>
      </c>
      <c r="E609" s="110">
        <f t="shared" si="28"/>
        <v>94.536000000000001</v>
      </c>
      <c r="F609" s="111">
        <v>0.60599999999999998</v>
      </c>
      <c r="J609" s="111">
        <v>0.60599999999999998</v>
      </c>
      <c r="K609" s="110">
        <f t="shared" si="29"/>
        <v>94.536000000000001</v>
      </c>
    </row>
    <row r="610" spans="1:11" x14ac:dyDescent="0.45">
      <c r="A610" s="108">
        <v>0.60699999999999998</v>
      </c>
      <c r="B610" s="109">
        <f t="shared" si="27"/>
        <v>105.21131000000001</v>
      </c>
      <c r="E610" s="110">
        <f t="shared" si="28"/>
        <v>94.691999999999993</v>
      </c>
      <c r="F610" s="111">
        <v>0.60699999999999998</v>
      </c>
      <c r="J610" s="111">
        <v>0.60699999999999998</v>
      </c>
      <c r="K610" s="110">
        <f t="shared" si="29"/>
        <v>94.691999999999993</v>
      </c>
    </row>
    <row r="611" spans="1:11" x14ac:dyDescent="0.45">
      <c r="A611" s="108">
        <v>0.60799999999999998</v>
      </c>
      <c r="B611" s="109">
        <f t="shared" si="27"/>
        <v>105.38464</v>
      </c>
      <c r="E611" s="110">
        <f t="shared" si="28"/>
        <v>94.847999999999999</v>
      </c>
      <c r="F611" s="111">
        <v>0.60799999999999998</v>
      </c>
      <c r="J611" s="111">
        <v>0.60799999999999998</v>
      </c>
      <c r="K611" s="110">
        <f t="shared" si="29"/>
        <v>94.847999999999999</v>
      </c>
    </row>
    <row r="612" spans="1:11" x14ac:dyDescent="0.45">
      <c r="A612" s="108">
        <v>0.60899999999999999</v>
      </c>
      <c r="B612" s="109">
        <f t="shared" si="27"/>
        <v>105.55797000000001</v>
      </c>
      <c r="E612" s="110">
        <f t="shared" si="28"/>
        <v>95.003999999999991</v>
      </c>
      <c r="F612" s="111">
        <v>0.60899999999999999</v>
      </c>
      <c r="J612" s="111">
        <v>0.60899999999999999</v>
      </c>
      <c r="K612" s="110">
        <f t="shared" si="29"/>
        <v>95.003999999999991</v>
      </c>
    </row>
    <row r="613" spans="1:11" x14ac:dyDescent="0.45">
      <c r="A613" s="108">
        <v>0.61</v>
      </c>
      <c r="B613" s="109">
        <f t="shared" si="27"/>
        <v>105.7313</v>
      </c>
      <c r="E613" s="110">
        <f t="shared" si="28"/>
        <v>95.16</v>
      </c>
      <c r="F613" s="111">
        <v>0.61</v>
      </c>
      <c r="J613" s="111">
        <v>0.61</v>
      </c>
      <c r="K613" s="110">
        <f t="shared" si="29"/>
        <v>95.16</v>
      </c>
    </row>
    <row r="614" spans="1:11" x14ac:dyDescent="0.45">
      <c r="A614" s="108">
        <v>0.61099999999999999</v>
      </c>
      <c r="B614" s="109">
        <f t="shared" si="27"/>
        <v>105.90463000000001</v>
      </c>
      <c r="E614" s="110">
        <f t="shared" si="28"/>
        <v>95.316000000000003</v>
      </c>
      <c r="F614" s="111">
        <v>0.61099999999999999</v>
      </c>
      <c r="J614" s="111">
        <v>0.61099999999999999</v>
      </c>
      <c r="K614" s="110">
        <f t="shared" si="29"/>
        <v>95.316000000000003</v>
      </c>
    </row>
    <row r="615" spans="1:11" x14ac:dyDescent="0.45">
      <c r="A615" s="108">
        <v>0.61199999999999999</v>
      </c>
      <c r="B615" s="109">
        <f t="shared" si="27"/>
        <v>106.07796</v>
      </c>
      <c r="E615" s="110">
        <f t="shared" si="28"/>
        <v>95.471999999999994</v>
      </c>
      <c r="F615" s="111">
        <v>0.61199999999999999</v>
      </c>
      <c r="J615" s="111">
        <v>0.61199999999999999</v>
      </c>
      <c r="K615" s="110">
        <f t="shared" si="29"/>
        <v>95.471999999999994</v>
      </c>
    </row>
    <row r="616" spans="1:11" x14ac:dyDescent="0.45">
      <c r="A616" s="108">
        <v>0.61299999999999999</v>
      </c>
      <c r="B616" s="109">
        <f t="shared" si="27"/>
        <v>106.25129000000001</v>
      </c>
      <c r="E616" s="110">
        <f t="shared" si="28"/>
        <v>95.628</v>
      </c>
      <c r="F616" s="111">
        <v>0.61299999999999999</v>
      </c>
      <c r="J616" s="111">
        <v>0.61299999999999999</v>
      </c>
      <c r="K616" s="110">
        <f t="shared" si="29"/>
        <v>95.628</v>
      </c>
    </row>
    <row r="617" spans="1:11" x14ac:dyDescent="0.45">
      <c r="A617" s="108">
        <v>0.61399999999999999</v>
      </c>
      <c r="B617" s="109">
        <f t="shared" si="27"/>
        <v>106.42462</v>
      </c>
      <c r="E617" s="110">
        <f t="shared" si="28"/>
        <v>95.783999999999992</v>
      </c>
      <c r="F617" s="111">
        <v>0.61399999999999999</v>
      </c>
      <c r="J617" s="111">
        <v>0.61399999999999999</v>
      </c>
      <c r="K617" s="110">
        <f t="shared" si="29"/>
        <v>95.783999999999992</v>
      </c>
    </row>
    <row r="618" spans="1:11" x14ac:dyDescent="0.45">
      <c r="A618" s="108">
        <v>0.61499999999999999</v>
      </c>
      <c r="B618" s="109">
        <f t="shared" si="27"/>
        <v>106.59795000000001</v>
      </c>
      <c r="E618" s="110">
        <f t="shared" si="28"/>
        <v>95.94</v>
      </c>
      <c r="F618" s="111">
        <v>0.61499999999999999</v>
      </c>
      <c r="J618" s="111">
        <v>0.61499999999999999</v>
      </c>
      <c r="K618" s="110">
        <f t="shared" si="29"/>
        <v>95.94</v>
      </c>
    </row>
    <row r="619" spans="1:11" x14ac:dyDescent="0.45">
      <c r="A619" s="108">
        <v>0.61599999999999999</v>
      </c>
      <c r="B619" s="109">
        <f t="shared" si="27"/>
        <v>106.77128</v>
      </c>
      <c r="E619" s="110">
        <f t="shared" si="28"/>
        <v>96.096000000000004</v>
      </c>
      <c r="F619" s="111">
        <v>0.61599999999999999</v>
      </c>
      <c r="J619" s="111">
        <v>0.61599999999999999</v>
      </c>
      <c r="K619" s="110">
        <f t="shared" si="29"/>
        <v>96.096000000000004</v>
      </c>
    </row>
    <row r="620" spans="1:11" x14ac:dyDescent="0.45">
      <c r="A620" s="108">
        <v>0.61699999999999999</v>
      </c>
      <c r="B620" s="109">
        <f t="shared" si="27"/>
        <v>106.94461000000001</v>
      </c>
      <c r="E620" s="110">
        <f t="shared" si="28"/>
        <v>96.251999999999995</v>
      </c>
      <c r="F620" s="111">
        <v>0.61699999999999999</v>
      </c>
      <c r="J620" s="111">
        <v>0.61699999999999999</v>
      </c>
      <c r="K620" s="110">
        <f t="shared" si="29"/>
        <v>96.251999999999995</v>
      </c>
    </row>
    <row r="621" spans="1:11" x14ac:dyDescent="0.45">
      <c r="A621" s="108">
        <v>0.61799999999999999</v>
      </c>
      <c r="B621" s="109">
        <f t="shared" si="27"/>
        <v>107.11794</v>
      </c>
      <c r="E621" s="110">
        <f t="shared" si="28"/>
        <v>96.408000000000001</v>
      </c>
      <c r="F621" s="111">
        <v>0.61799999999999999</v>
      </c>
      <c r="J621" s="111">
        <v>0.61799999999999999</v>
      </c>
      <c r="K621" s="110">
        <f t="shared" si="29"/>
        <v>96.408000000000001</v>
      </c>
    </row>
    <row r="622" spans="1:11" x14ac:dyDescent="0.45">
      <c r="A622" s="108">
        <v>0.61899999999999999</v>
      </c>
      <c r="B622" s="109">
        <f t="shared" si="27"/>
        <v>107.29127000000001</v>
      </c>
      <c r="E622" s="110">
        <f t="shared" si="28"/>
        <v>96.563999999999993</v>
      </c>
      <c r="F622" s="111">
        <v>0.61899999999999999</v>
      </c>
      <c r="J622" s="111">
        <v>0.61899999999999999</v>
      </c>
      <c r="K622" s="110">
        <f t="shared" si="29"/>
        <v>96.563999999999993</v>
      </c>
    </row>
    <row r="623" spans="1:11" x14ac:dyDescent="0.45">
      <c r="A623" s="108">
        <v>0.62</v>
      </c>
      <c r="B623" s="109">
        <f t="shared" si="27"/>
        <v>107.4646</v>
      </c>
      <c r="E623" s="110">
        <f t="shared" si="28"/>
        <v>96.72</v>
      </c>
      <c r="F623" s="111">
        <v>0.62</v>
      </c>
      <c r="J623" s="111">
        <v>0.62</v>
      </c>
      <c r="K623" s="110">
        <f t="shared" si="29"/>
        <v>96.72</v>
      </c>
    </row>
    <row r="624" spans="1:11" x14ac:dyDescent="0.45">
      <c r="A624" s="108">
        <v>0.621</v>
      </c>
      <c r="B624" s="109">
        <f t="shared" si="27"/>
        <v>107.63793000000001</v>
      </c>
      <c r="E624" s="110">
        <f t="shared" si="28"/>
        <v>96.876000000000005</v>
      </c>
      <c r="F624" s="111">
        <v>0.621</v>
      </c>
      <c r="J624" s="111">
        <v>0.621</v>
      </c>
      <c r="K624" s="110">
        <f t="shared" si="29"/>
        <v>96.876000000000005</v>
      </c>
    </row>
    <row r="625" spans="1:11" x14ac:dyDescent="0.45">
      <c r="A625" s="108">
        <v>0.622</v>
      </c>
      <c r="B625" s="109">
        <f t="shared" si="27"/>
        <v>107.81126</v>
      </c>
      <c r="E625" s="110">
        <f t="shared" si="28"/>
        <v>97.031999999999996</v>
      </c>
      <c r="F625" s="111">
        <v>0.622</v>
      </c>
      <c r="J625" s="111">
        <v>0.622</v>
      </c>
      <c r="K625" s="110">
        <f t="shared" si="29"/>
        <v>97.031999999999996</v>
      </c>
    </row>
    <row r="626" spans="1:11" x14ac:dyDescent="0.45">
      <c r="A626" s="108">
        <v>0.623</v>
      </c>
      <c r="B626" s="109">
        <f t="shared" si="27"/>
        <v>107.98459000000001</v>
      </c>
      <c r="E626" s="110">
        <f t="shared" si="28"/>
        <v>97.188000000000002</v>
      </c>
      <c r="F626" s="111">
        <v>0.623</v>
      </c>
      <c r="J626" s="111">
        <v>0.623</v>
      </c>
      <c r="K626" s="110">
        <f t="shared" si="29"/>
        <v>97.188000000000002</v>
      </c>
    </row>
    <row r="627" spans="1:11" x14ac:dyDescent="0.45">
      <c r="A627" s="108">
        <v>0.624</v>
      </c>
      <c r="B627" s="109">
        <f t="shared" si="27"/>
        <v>108.15792</v>
      </c>
      <c r="E627" s="110">
        <f t="shared" si="28"/>
        <v>97.343999999999994</v>
      </c>
      <c r="F627" s="111">
        <v>0.624</v>
      </c>
      <c r="J627" s="111">
        <v>0.624</v>
      </c>
      <c r="K627" s="110">
        <f t="shared" si="29"/>
        <v>97.343999999999994</v>
      </c>
    </row>
    <row r="628" spans="1:11" x14ac:dyDescent="0.45">
      <c r="A628" s="108">
        <v>0.625</v>
      </c>
      <c r="B628" s="109">
        <f t="shared" si="27"/>
        <v>108.33125000000001</v>
      </c>
      <c r="E628" s="110">
        <f t="shared" si="28"/>
        <v>97.5</v>
      </c>
      <c r="F628" s="111">
        <v>0.625</v>
      </c>
      <c r="J628" s="111">
        <v>0.625</v>
      </c>
      <c r="K628" s="110">
        <f t="shared" si="29"/>
        <v>97.5</v>
      </c>
    </row>
    <row r="629" spans="1:11" x14ac:dyDescent="0.45">
      <c r="A629" s="108">
        <v>0.626</v>
      </c>
      <c r="B629" s="109">
        <f t="shared" si="27"/>
        <v>108.50458</v>
      </c>
      <c r="E629" s="110">
        <f t="shared" si="28"/>
        <v>97.656000000000006</v>
      </c>
      <c r="F629" s="111">
        <v>0.626</v>
      </c>
      <c r="J629" s="111">
        <v>0.626</v>
      </c>
      <c r="K629" s="110">
        <f t="shared" si="29"/>
        <v>97.656000000000006</v>
      </c>
    </row>
    <row r="630" spans="1:11" x14ac:dyDescent="0.45">
      <c r="A630" s="108">
        <v>0.627</v>
      </c>
      <c r="B630" s="109">
        <f t="shared" si="27"/>
        <v>108.67791000000001</v>
      </c>
      <c r="E630" s="110">
        <f t="shared" si="28"/>
        <v>97.811999999999998</v>
      </c>
      <c r="F630" s="111">
        <v>0.627</v>
      </c>
      <c r="J630" s="111">
        <v>0.627</v>
      </c>
      <c r="K630" s="110">
        <f t="shared" si="29"/>
        <v>97.811999999999998</v>
      </c>
    </row>
    <row r="631" spans="1:11" x14ac:dyDescent="0.45">
      <c r="A631" s="108">
        <v>0.628</v>
      </c>
      <c r="B631" s="109">
        <f t="shared" si="27"/>
        <v>108.85124</v>
      </c>
      <c r="E631" s="110">
        <f t="shared" si="28"/>
        <v>97.968000000000004</v>
      </c>
      <c r="F631" s="111">
        <v>0.628</v>
      </c>
      <c r="J631" s="111">
        <v>0.628</v>
      </c>
      <c r="K631" s="110">
        <f t="shared" si="29"/>
        <v>97.968000000000004</v>
      </c>
    </row>
    <row r="632" spans="1:11" x14ac:dyDescent="0.45">
      <c r="A632" s="108">
        <v>0.629</v>
      </c>
      <c r="B632" s="109">
        <f t="shared" si="27"/>
        <v>109.02457000000001</v>
      </c>
      <c r="E632" s="110">
        <f t="shared" si="28"/>
        <v>98.123999999999995</v>
      </c>
      <c r="F632" s="111">
        <v>0.629</v>
      </c>
      <c r="J632" s="111">
        <v>0.629</v>
      </c>
      <c r="K632" s="110">
        <f t="shared" si="29"/>
        <v>98.123999999999995</v>
      </c>
    </row>
    <row r="633" spans="1:11" x14ac:dyDescent="0.45">
      <c r="A633" s="108">
        <v>0.63</v>
      </c>
      <c r="B633" s="109">
        <f t="shared" si="27"/>
        <v>109.1979</v>
      </c>
      <c r="E633" s="110">
        <f t="shared" si="28"/>
        <v>98.28</v>
      </c>
      <c r="F633" s="111">
        <v>0.63</v>
      </c>
      <c r="J633" s="111">
        <v>0.63</v>
      </c>
      <c r="K633" s="110">
        <f t="shared" si="29"/>
        <v>98.28</v>
      </c>
    </row>
    <row r="634" spans="1:11" x14ac:dyDescent="0.45">
      <c r="A634" s="108">
        <v>0.63100000000000001</v>
      </c>
      <c r="B634" s="109">
        <f t="shared" si="27"/>
        <v>109.37123000000001</v>
      </c>
      <c r="E634" s="110">
        <f t="shared" si="28"/>
        <v>98.436000000000007</v>
      </c>
      <c r="F634" s="111">
        <v>0.63100000000000001</v>
      </c>
      <c r="J634" s="111">
        <v>0.63100000000000001</v>
      </c>
      <c r="K634" s="110">
        <f t="shared" si="29"/>
        <v>98.436000000000007</v>
      </c>
    </row>
    <row r="635" spans="1:11" x14ac:dyDescent="0.45">
      <c r="A635" s="108">
        <v>0.63200000000000001</v>
      </c>
      <c r="B635" s="109">
        <f t="shared" si="27"/>
        <v>109.54456</v>
      </c>
      <c r="E635" s="110">
        <f t="shared" si="28"/>
        <v>98.591999999999999</v>
      </c>
      <c r="F635" s="111">
        <v>0.63200000000000001</v>
      </c>
      <c r="J635" s="111">
        <v>0.63200000000000001</v>
      </c>
      <c r="K635" s="110">
        <f t="shared" si="29"/>
        <v>98.591999999999999</v>
      </c>
    </row>
    <row r="636" spans="1:11" x14ac:dyDescent="0.45">
      <c r="A636" s="108">
        <v>0.63300000000000001</v>
      </c>
      <c r="B636" s="109">
        <f t="shared" si="27"/>
        <v>109.71789000000001</v>
      </c>
      <c r="E636" s="110">
        <f t="shared" si="28"/>
        <v>98.748000000000005</v>
      </c>
      <c r="F636" s="111">
        <v>0.63300000000000001</v>
      </c>
      <c r="J636" s="111">
        <v>0.63300000000000001</v>
      </c>
      <c r="K636" s="110">
        <f t="shared" si="29"/>
        <v>98.748000000000005</v>
      </c>
    </row>
    <row r="637" spans="1:11" x14ac:dyDescent="0.45">
      <c r="A637" s="108">
        <v>0.63400000000000001</v>
      </c>
      <c r="B637" s="109">
        <f t="shared" si="27"/>
        <v>109.89122</v>
      </c>
      <c r="E637" s="110">
        <f t="shared" si="28"/>
        <v>98.903999999999996</v>
      </c>
      <c r="F637" s="111">
        <v>0.63400000000000001</v>
      </c>
      <c r="J637" s="111">
        <v>0.63400000000000001</v>
      </c>
      <c r="K637" s="110">
        <f t="shared" si="29"/>
        <v>98.903999999999996</v>
      </c>
    </row>
    <row r="638" spans="1:11" x14ac:dyDescent="0.45">
      <c r="A638" s="108">
        <v>0.63500000000000001</v>
      </c>
      <c r="B638" s="109">
        <f t="shared" si="27"/>
        <v>110.06455000000001</v>
      </c>
      <c r="E638" s="110">
        <f t="shared" si="28"/>
        <v>99.06</v>
      </c>
      <c r="F638" s="111">
        <v>0.63500000000000001</v>
      </c>
      <c r="J638" s="111">
        <v>0.63500000000000001</v>
      </c>
      <c r="K638" s="110">
        <f t="shared" si="29"/>
        <v>99.06</v>
      </c>
    </row>
    <row r="639" spans="1:11" x14ac:dyDescent="0.45">
      <c r="A639" s="108">
        <v>0.63600000000000001</v>
      </c>
      <c r="B639" s="109">
        <f t="shared" si="27"/>
        <v>110.23788</v>
      </c>
      <c r="E639" s="110">
        <f t="shared" si="28"/>
        <v>99.216000000000008</v>
      </c>
      <c r="F639" s="111">
        <v>0.63600000000000001</v>
      </c>
      <c r="J639" s="111">
        <v>0.63600000000000001</v>
      </c>
      <c r="K639" s="110">
        <f t="shared" si="29"/>
        <v>99.216000000000008</v>
      </c>
    </row>
    <row r="640" spans="1:11" x14ac:dyDescent="0.45">
      <c r="A640" s="108">
        <v>0.63700000000000001</v>
      </c>
      <c r="B640" s="109">
        <f t="shared" si="27"/>
        <v>110.41121000000001</v>
      </c>
      <c r="E640" s="110">
        <f t="shared" si="28"/>
        <v>99.372</v>
      </c>
      <c r="F640" s="111">
        <v>0.63700000000000001</v>
      </c>
      <c r="J640" s="111">
        <v>0.63700000000000001</v>
      </c>
      <c r="K640" s="110">
        <f t="shared" si="29"/>
        <v>99.372</v>
      </c>
    </row>
    <row r="641" spans="1:11" x14ac:dyDescent="0.45">
      <c r="A641" s="108">
        <v>0.63800000000000001</v>
      </c>
      <c r="B641" s="109">
        <f t="shared" si="27"/>
        <v>110.58454</v>
      </c>
      <c r="E641" s="110">
        <f t="shared" si="28"/>
        <v>99.528000000000006</v>
      </c>
      <c r="F641" s="111">
        <v>0.63800000000000001</v>
      </c>
      <c r="J641" s="111">
        <v>0.63800000000000001</v>
      </c>
      <c r="K641" s="110">
        <f t="shared" si="29"/>
        <v>99.528000000000006</v>
      </c>
    </row>
    <row r="642" spans="1:11" x14ac:dyDescent="0.45">
      <c r="A642" s="108">
        <v>0.63900000000000001</v>
      </c>
      <c r="B642" s="109">
        <f t="shared" si="27"/>
        <v>110.75787000000001</v>
      </c>
      <c r="E642" s="110">
        <f t="shared" si="28"/>
        <v>99.683999999999997</v>
      </c>
      <c r="F642" s="111">
        <v>0.63900000000000001</v>
      </c>
      <c r="J642" s="111">
        <v>0.63900000000000001</v>
      </c>
      <c r="K642" s="110">
        <f t="shared" si="29"/>
        <v>99.683999999999997</v>
      </c>
    </row>
    <row r="643" spans="1:11" x14ac:dyDescent="0.45">
      <c r="A643" s="108">
        <v>0.64</v>
      </c>
      <c r="B643" s="109">
        <f t="shared" ref="B643:B706" si="30">A643*$B$2</f>
        <v>110.9312</v>
      </c>
      <c r="E643" s="110">
        <f t="shared" ref="E643:E706" si="31">F643*$E$2</f>
        <v>99.84</v>
      </c>
      <c r="F643" s="111">
        <v>0.64</v>
      </c>
      <c r="J643" s="111">
        <v>0.64</v>
      </c>
      <c r="K643" s="110">
        <f t="shared" ref="K643:K706" si="32">J643*$E$2</f>
        <v>99.84</v>
      </c>
    </row>
    <row r="644" spans="1:11" x14ac:dyDescent="0.45">
      <c r="A644" s="108">
        <v>0.64100000000000001</v>
      </c>
      <c r="B644" s="109">
        <f t="shared" si="30"/>
        <v>111.10453000000001</v>
      </c>
      <c r="E644" s="110">
        <f t="shared" si="31"/>
        <v>99.996000000000009</v>
      </c>
      <c r="F644" s="111">
        <v>0.64100000000000001</v>
      </c>
      <c r="J644" s="111">
        <v>0.64100000000000001</v>
      </c>
      <c r="K644" s="110">
        <f t="shared" si="32"/>
        <v>99.996000000000009</v>
      </c>
    </row>
    <row r="645" spans="1:11" x14ac:dyDescent="0.45">
      <c r="A645" s="108">
        <v>0.64200000000000002</v>
      </c>
      <c r="B645" s="109">
        <f t="shared" si="30"/>
        <v>111.27786</v>
      </c>
      <c r="E645" s="110">
        <f t="shared" si="31"/>
        <v>100.152</v>
      </c>
      <c r="F645" s="111">
        <v>0.64200000000000002</v>
      </c>
      <c r="J645" s="111">
        <v>0.64200000000000002</v>
      </c>
      <c r="K645" s="110">
        <f t="shared" si="32"/>
        <v>100.152</v>
      </c>
    </row>
    <row r="646" spans="1:11" x14ac:dyDescent="0.45">
      <c r="A646" s="108">
        <v>0.64300000000000002</v>
      </c>
      <c r="B646" s="109">
        <f t="shared" si="30"/>
        <v>111.45119000000001</v>
      </c>
      <c r="E646" s="110">
        <f t="shared" si="31"/>
        <v>100.30800000000001</v>
      </c>
      <c r="F646" s="111">
        <v>0.64300000000000002</v>
      </c>
      <c r="J646" s="111">
        <v>0.64300000000000002</v>
      </c>
      <c r="K646" s="110">
        <f t="shared" si="32"/>
        <v>100.30800000000001</v>
      </c>
    </row>
    <row r="647" spans="1:11" x14ac:dyDescent="0.45">
      <c r="A647" s="108">
        <v>0.64400000000000002</v>
      </c>
      <c r="B647" s="109">
        <f t="shared" si="30"/>
        <v>111.62452</v>
      </c>
      <c r="E647" s="110">
        <f t="shared" si="31"/>
        <v>100.464</v>
      </c>
      <c r="F647" s="111">
        <v>0.64400000000000002</v>
      </c>
      <c r="J647" s="111">
        <v>0.64400000000000002</v>
      </c>
      <c r="K647" s="110">
        <f t="shared" si="32"/>
        <v>100.464</v>
      </c>
    </row>
    <row r="648" spans="1:11" x14ac:dyDescent="0.45">
      <c r="A648" s="108">
        <v>0.64500000000000002</v>
      </c>
      <c r="B648" s="109">
        <f t="shared" si="30"/>
        <v>111.79785000000001</v>
      </c>
      <c r="E648" s="110">
        <f t="shared" si="31"/>
        <v>100.62</v>
      </c>
      <c r="F648" s="111">
        <v>0.64500000000000002</v>
      </c>
      <c r="J648" s="111">
        <v>0.64500000000000002</v>
      </c>
      <c r="K648" s="110">
        <f t="shared" si="32"/>
        <v>100.62</v>
      </c>
    </row>
    <row r="649" spans="1:11" x14ac:dyDescent="0.45">
      <c r="A649" s="108">
        <v>0.64600000000000002</v>
      </c>
      <c r="B649" s="109">
        <f t="shared" si="30"/>
        <v>111.97118000000002</v>
      </c>
      <c r="E649" s="110">
        <f t="shared" si="31"/>
        <v>100.776</v>
      </c>
      <c r="F649" s="111">
        <v>0.64600000000000002</v>
      </c>
      <c r="J649" s="111">
        <v>0.64600000000000002</v>
      </c>
      <c r="K649" s="110">
        <f t="shared" si="32"/>
        <v>100.776</v>
      </c>
    </row>
    <row r="650" spans="1:11" x14ac:dyDescent="0.45">
      <c r="A650" s="108">
        <v>0.64700000000000002</v>
      </c>
      <c r="B650" s="109">
        <f t="shared" si="30"/>
        <v>112.14451000000001</v>
      </c>
      <c r="E650" s="110">
        <f t="shared" si="31"/>
        <v>100.932</v>
      </c>
      <c r="F650" s="111">
        <v>0.64700000000000002</v>
      </c>
      <c r="J650" s="111">
        <v>0.64700000000000002</v>
      </c>
      <c r="K650" s="110">
        <f t="shared" si="32"/>
        <v>100.932</v>
      </c>
    </row>
    <row r="651" spans="1:11" x14ac:dyDescent="0.45">
      <c r="A651" s="108">
        <v>0.64800000000000002</v>
      </c>
      <c r="B651" s="109">
        <f t="shared" si="30"/>
        <v>112.31784000000002</v>
      </c>
      <c r="E651" s="110">
        <f t="shared" si="31"/>
        <v>101.08800000000001</v>
      </c>
      <c r="F651" s="111">
        <v>0.64800000000000002</v>
      </c>
      <c r="J651" s="111">
        <v>0.64800000000000002</v>
      </c>
      <c r="K651" s="110">
        <f t="shared" si="32"/>
        <v>101.08800000000001</v>
      </c>
    </row>
    <row r="652" spans="1:11" x14ac:dyDescent="0.45">
      <c r="A652" s="108">
        <v>0.64900000000000002</v>
      </c>
      <c r="B652" s="109">
        <f t="shared" si="30"/>
        <v>112.49117000000001</v>
      </c>
      <c r="E652" s="110">
        <f t="shared" si="31"/>
        <v>101.244</v>
      </c>
      <c r="F652" s="111">
        <v>0.64900000000000002</v>
      </c>
      <c r="J652" s="111">
        <v>0.64900000000000002</v>
      </c>
      <c r="K652" s="110">
        <f t="shared" si="32"/>
        <v>101.244</v>
      </c>
    </row>
    <row r="653" spans="1:11" x14ac:dyDescent="0.45">
      <c r="A653" s="108">
        <v>0.65</v>
      </c>
      <c r="B653" s="109">
        <f t="shared" si="30"/>
        <v>112.66450000000002</v>
      </c>
      <c r="E653" s="110">
        <f t="shared" si="31"/>
        <v>101.4</v>
      </c>
      <c r="F653" s="111">
        <v>0.65</v>
      </c>
      <c r="J653" s="111">
        <v>0.65</v>
      </c>
      <c r="K653" s="110">
        <f t="shared" si="32"/>
        <v>101.4</v>
      </c>
    </row>
    <row r="654" spans="1:11" x14ac:dyDescent="0.45">
      <c r="A654" s="108">
        <v>0.65100000000000002</v>
      </c>
      <c r="B654" s="109">
        <f t="shared" si="30"/>
        <v>112.83783000000001</v>
      </c>
      <c r="E654" s="110">
        <f t="shared" si="31"/>
        <v>101.556</v>
      </c>
      <c r="F654" s="111">
        <v>0.65100000000000002</v>
      </c>
      <c r="J654" s="111">
        <v>0.65100000000000002</v>
      </c>
      <c r="K654" s="110">
        <f t="shared" si="32"/>
        <v>101.556</v>
      </c>
    </row>
    <row r="655" spans="1:11" x14ac:dyDescent="0.45">
      <c r="A655" s="108">
        <v>0.65200000000000002</v>
      </c>
      <c r="B655" s="109">
        <f t="shared" si="30"/>
        <v>113.01116000000002</v>
      </c>
      <c r="E655" s="110">
        <f t="shared" si="31"/>
        <v>101.712</v>
      </c>
      <c r="F655" s="111">
        <v>0.65200000000000002</v>
      </c>
      <c r="J655" s="111">
        <v>0.65200000000000002</v>
      </c>
      <c r="K655" s="110">
        <f t="shared" si="32"/>
        <v>101.712</v>
      </c>
    </row>
    <row r="656" spans="1:11" x14ac:dyDescent="0.45">
      <c r="A656" s="108">
        <v>0.65300000000000002</v>
      </c>
      <c r="B656" s="109">
        <f t="shared" si="30"/>
        <v>113.18449000000001</v>
      </c>
      <c r="E656" s="110">
        <f t="shared" si="31"/>
        <v>101.86800000000001</v>
      </c>
      <c r="F656" s="111">
        <v>0.65300000000000002</v>
      </c>
      <c r="J656" s="111">
        <v>0.65300000000000002</v>
      </c>
      <c r="K656" s="110">
        <f t="shared" si="32"/>
        <v>101.86800000000001</v>
      </c>
    </row>
    <row r="657" spans="1:11" x14ac:dyDescent="0.45">
      <c r="A657" s="108">
        <v>0.65400000000000003</v>
      </c>
      <c r="B657" s="109">
        <f t="shared" si="30"/>
        <v>113.35782000000002</v>
      </c>
      <c r="E657" s="110">
        <f t="shared" si="31"/>
        <v>102.024</v>
      </c>
      <c r="F657" s="111">
        <v>0.65400000000000003</v>
      </c>
      <c r="J657" s="111">
        <v>0.65400000000000003</v>
      </c>
      <c r="K657" s="110">
        <f t="shared" si="32"/>
        <v>102.024</v>
      </c>
    </row>
    <row r="658" spans="1:11" x14ac:dyDescent="0.45">
      <c r="A658" s="108">
        <v>0.65500000000000003</v>
      </c>
      <c r="B658" s="109">
        <f t="shared" si="30"/>
        <v>113.53115000000001</v>
      </c>
      <c r="E658" s="110">
        <f t="shared" si="31"/>
        <v>102.18</v>
      </c>
      <c r="F658" s="111">
        <v>0.65500000000000003</v>
      </c>
      <c r="J658" s="111">
        <v>0.65500000000000003</v>
      </c>
      <c r="K658" s="110">
        <f t="shared" si="32"/>
        <v>102.18</v>
      </c>
    </row>
    <row r="659" spans="1:11" x14ac:dyDescent="0.45">
      <c r="A659" s="108">
        <v>0.65600000000000003</v>
      </c>
      <c r="B659" s="109">
        <f t="shared" si="30"/>
        <v>113.70448000000002</v>
      </c>
      <c r="E659" s="110">
        <f t="shared" si="31"/>
        <v>102.336</v>
      </c>
      <c r="F659" s="111">
        <v>0.65600000000000003</v>
      </c>
      <c r="J659" s="111">
        <v>0.65600000000000003</v>
      </c>
      <c r="K659" s="110">
        <f t="shared" si="32"/>
        <v>102.336</v>
      </c>
    </row>
    <row r="660" spans="1:11" x14ac:dyDescent="0.45">
      <c r="A660" s="108">
        <v>0.65700000000000003</v>
      </c>
      <c r="B660" s="109">
        <f t="shared" si="30"/>
        <v>113.87781000000001</v>
      </c>
      <c r="E660" s="110">
        <f t="shared" si="31"/>
        <v>102.492</v>
      </c>
      <c r="F660" s="111">
        <v>0.65700000000000003</v>
      </c>
      <c r="J660" s="111">
        <v>0.65700000000000003</v>
      </c>
      <c r="K660" s="110">
        <f t="shared" si="32"/>
        <v>102.492</v>
      </c>
    </row>
    <row r="661" spans="1:11" x14ac:dyDescent="0.45">
      <c r="A661" s="108">
        <v>0.65800000000000003</v>
      </c>
      <c r="B661" s="109">
        <f t="shared" si="30"/>
        <v>114.05114000000002</v>
      </c>
      <c r="E661" s="110">
        <f t="shared" si="31"/>
        <v>102.64800000000001</v>
      </c>
      <c r="F661" s="111">
        <v>0.65800000000000003</v>
      </c>
      <c r="J661" s="111">
        <v>0.65800000000000003</v>
      </c>
      <c r="K661" s="110">
        <f t="shared" si="32"/>
        <v>102.64800000000001</v>
      </c>
    </row>
    <row r="662" spans="1:11" x14ac:dyDescent="0.45">
      <c r="A662" s="108">
        <v>0.65900000000000003</v>
      </c>
      <c r="B662" s="109">
        <f t="shared" si="30"/>
        <v>114.22447000000001</v>
      </c>
      <c r="E662" s="110">
        <f t="shared" si="31"/>
        <v>102.804</v>
      </c>
      <c r="F662" s="111">
        <v>0.65900000000000003</v>
      </c>
      <c r="J662" s="111">
        <v>0.65900000000000003</v>
      </c>
      <c r="K662" s="110">
        <f t="shared" si="32"/>
        <v>102.804</v>
      </c>
    </row>
    <row r="663" spans="1:11" x14ac:dyDescent="0.45">
      <c r="A663" s="108">
        <v>0.66</v>
      </c>
      <c r="B663" s="109">
        <f t="shared" si="30"/>
        <v>114.39780000000002</v>
      </c>
      <c r="E663" s="110">
        <f t="shared" si="31"/>
        <v>102.96000000000001</v>
      </c>
      <c r="F663" s="111">
        <v>0.66</v>
      </c>
      <c r="J663" s="111">
        <v>0.66</v>
      </c>
      <c r="K663" s="110">
        <f t="shared" si="32"/>
        <v>102.96000000000001</v>
      </c>
    </row>
    <row r="664" spans="1:11" x14ac:dyDescent="0.45">
      <c r="A664" s="108">
        <v>0.66100000000000003</v>
      </c>
      <c r="B664" s="109">
        <f t="shared" si="30"/>
        <v>114.57113000000001</v>
      </c>
      <c r="E664" s="110">
        <f t="shared" si="31"/>
        <v>103.116</v>
      </c>
      <c r="F664" s="111">
        <v>0.66100000000000003</v>
      </c>
      <c r="J664" s="111">
        <v>0.66100000000000003</v>
      </c>
      <c r="K664" s="110">
        <f t="shared" si="32"/>
        <v>103.116</v>
      </c>
    </row>
    <row r="665" spans="1:11" x14ac:dyDescent="0.45">
      <c r="A665" s="108">
        <v>0.66200000000000003</v>
      </c>
      <c r="B665" s="109">
        <f t="shared" si="30"/>
        <v>114.74446000000002</v>
      </c>
      <c r="E665" s="110">
        <f t="shared" si="31"/>
        <v>103.27200000000001</v>
      </c>
      <c r="F665" s="111">
        <v>0.66200000000000003</v>
      </c>
      <c r="J665" s="111">
        <v>0.66200000000000003</v>
      </c>
      <c r="K665" s="110">
        <f t="shared" si="32"/>
        <v>103.27200000000001</v>
      </c>
    </row>
    <row r="666" spans="1:11" x14ac:dyDescent="0.45">
      <c r="A666" s="108">
        <v>0.66300000000000003</v>
      </c>
      <c r="B666" s="109">
        <f t="shared" si="30"/>
        <v>114.91779000000001</v>
      </c>
      <c r="E666" s="110">
        <f t="shared" si="31"/>
        <v>103.42800000000001</v>
      </c>
      <c r="F666" s="111">
        <v>0.66300000000000003</v>
      </c>
      <c r="J666" s="111">
        <v>0.66300000000000003</v>
      </c>
      <c r="K666" s="110">
        <f t="shared" si="32"/>
        <v>103.42800000000001</v>
      </c>
    </row>
    <row r="667" spans="1:11" x14ac:dyDescent="0.45">
      <c r="A667" s="108">
        <v>0.66400000000000003</v>
      </c>
      <c r="B667" s="109">
        <f t="shared" si="30"/>
        <v>115.09112000000002</v>
      </c>
      <c r="E667" s="110">
        <f t="shared" si="31"/>
        <v>103.584</v>
      </c>
      <c r="F667" s="111">
        <v>0.66400000000000003</v>
      </c>
      <c r="J667" s="111">
        <v>0.66400000000000003</v>
      </c>
      <c r="K667" s="110">
        <f t="shared" si="32"/>
        <v>103.584</v>
      </c>
    </row>
    <row r="668" spans="1:11" x14ac:dyDescent="0.45">
      <c r="A668" s="108">
        <v>0.66500000000000004</v>
      </c>
      <c r="B668" s="109">
        <f t="shared" si="30"/>
        <v>115.26445000000001</v>
      </c>
      <c r="E668" s="110">
        <f t="shared" si="31"/>
        <v>103.74000000000001</v>
      </c>
      <c r="F668" s="111">
        <v>0.66500000000000004</v>
      </c>
      <c r="J668" s="111">
        <v>0.66500000000000004</v>
      </c>
      <c r="K668" s="110">
        <f t="shared" si="32"/>
        <v>103.74000000000001</v>
      </c>
    </row>
    <row r="669" spans="1:11" x14ac:dyDescent="0.45">
      <c r="A669" s="108">
        <v>0.66600000000000004</v>
      </c>
      <c r="B669" s="109">
        <f t="shared" si="30"/>
        <v>115.43778000000002</v>
      </c>
      <c r="E669" s="110">
        <f t="shared" si="31"/>
        <v>103.896</v>
      </c>
      <c r="F669" s="111">
        <v>0.66600000000000004</v>
      </c>
      <c r="J669" s="111">
        <v>0.66600000000000004</v>
      </c>
      <c r="K669" s="110">
        <f t="shared" si="32"/>
        <v>103.896</v>
      </c>
    </row>
    <row r="670" spans="1:11" x14ac:dyDescent="0.45">
      <c r="A670" s="108">
        <v>0.66700000000000004</v>
      </c>
      <c r="B670" s="109">
        <f t="shared" si="30"/>
        <v>115.61111000000001</v>
      </c>
      <c r="E670" s="110">
        <f t="shared" si="31"/>
        <v>104.05200000000001</v>
      </c>
      <c r="F670" s="111">
        <v>0.66700000000000004</v>
      </c>
      <c r="J670" s="111">
        <v>0.66700000000000004</v>
      </c>
      <c r="K670" s="110">
        <f t="shared" si="32"/>
        <v>104.05200000000001</v>
      </c>
    </row>
    <row r="671" spans="1:11" x14ac:dyDescent="0.45">
      <c r="A671" s="108">
        <v>0.66800000000000004</v>
      </c>
      <c r="B671" s="109">
        <f t="shared" si="30"/>
        <v>115.78444000000002</v>
      </c>
      <c r="E671" s="110">
        <f t="shared" si="31"/>
        <v>104.20800000000001</v>
      </c>
      <c r="F671" s="111">
        <v>0.66800000000000004</v>
      </c>
      <c r="J671" s="111">
        <v>0.66800000000000004</v>
      </c>
      <c r="K671" s="110">
        <f t="shared" si="32"/>
        <v>104.20800000000001</v>
      </c>
    </row>
    <row r="672" spans="1:11" x14ac:dyDescent="0.45">
      <c r="A672" s="108">
        <v>0.66900000000000004</v>
      </c>
      <c r="B672" s="109">
        <f t="shared" si="30"/>
        <v>115.95777000000001</v>
      </c>
      <c r="E672" s="110">
        <f t="shared" si="31"/>
        <v>104.364</v>
      </c>
      <c r="F672" s="111">
        <v>0.66900000000000004</v>
      </c>
      <c r="J672" s="111">
        <v>0.66900000000000004</v>
      </c>
      <c r="K672" s="110">
        <f t="shared" si="32"/>
        <v>104.364</v>
      </c>
    </row>
    <row r="673" spans="1:11" x14ac:dyDescent="0.45">
      <c r="A673" s="108">
        <v>0.67</v>
      </c>
      <c r="B673" s="109">
        <f t="shared" si="30"/>
        <v>116.13110000000002</v>
      </c>
      <c r="E673" s="110">
        <f t="shared" si="31"/>
        <v>104.52000000000001</v>
      </c>
      <c r="F673" s="111">
        <v>0.67</v>
      </c>
      <c r="J673" s="111">
        <v>0.67</v>
      </c>
      <c r="K673" s="110">
        <f t="shared" si="32"/>
        <v>104.52000000000001</v>
      </c>
    </row>
    <row r="674" spans="1:11" x14ac:dyDescent="0.45">
      <c r="A674" s="108">
        <v>0.67100000000000004</v>
      </c>
      <c r="B674" s="109">
        <f t="shared" si="30"/>
        <v>116.30443000000001</v>
      </c>
      <c r="E674" s="110">
        <f t="shared" si="31"/>
        <v>104.676</v>
      </c>
      <c r="F674" s="111">
        <v>0.67100000000000004</v>
      </c>
      <c r="J674" s="111">
        <v>0.67100000000000004</v>
      </c>
      <c r="K674" s="110">
        <f t="shared" si="32"/>
        <v>104.676</v>
      </c>
    </row>
    <row r="675" spans="1:11" x14ac:dyDescent="0.45">
      <c r="A675" s="108">
        <v>0.67200000000000004</v>
      </c>
      <c r="B675" s="109">
        <f t="shared" si="30"/>
        <v>116.47776000000002</v>
      </c>
      <c r="E675" s="110">
        <f t="shared" si="31"/>
        <v>104.83200000000001</v>
      </c>
      <c r="F675" s="111">
        <v>0.67200000000000004</v>
      </c>
      <c r="J675" s="111">
        <v>0.67200000000000004</v>
      </c>
      <c r="K675" s="110">
        <f t="shared" si="32"/>
        <v>104.83200000000001</v>
      </c>
    </row>
    <row r="676" spans="1:11" x14ac:dyDescent="0.45">
      <c r="A676" s="108">
        <v>0.67300000000000004</v>
      </c>
      <c r="B676" s="109">
        <f t="shared" si="30"/>
        <v>116.65109000000001</v>
      </c>
      <c r="E676" s="110">
        <f t="shared" si="31"/>
        <v>104.988</v>
      </c>
      <c r="F676" s="111">
        <v>0.67300000000000004</v>
      </c>
      <c r="J676" s="111">
        <v>0.67300000000000004</v>
      </c>
      <c r="K676" s="110">
        <f t="shared" si="32"/>
        <v>104.988</v>
      </c>
    </row>
    <row r="677" spans="1:11" x14ac:dyDescent="0.45">
      <c r="A677" s="108">
        <v>0.67400000000000004</v>
      </c>
      <c r="B677" s="109">
        <f t="shared" si="30"/>
        <v>116.82442000000002</v>
      </c>
      <c r="E677" s="110">
        <f t="shared" si="31"/>
        <v>105.14400000000001</v>
      </c>
      <c r="F677" s="111">
        <v>0.67400000000000004</v>
      </c>
      <c r="J677" s="111">
        <v>0.67400000000000004</v>
      </c>
      <c r="K677" s="110">
        <f t="shared" si="32"/>
        <v>105.14400000000001</v>
      </c>
    </row>
    <row r="678" spans="1:11" x14ac:dyDescent="0.45">
      <c r="A678" s="108">
        <v>0.67500000000000004</v>
      </c>
      <c r="B678" s="109">
        <f t="shared" si="30"/>
        <v>116.99775000000001</v>
      </c>
      <c r="E678" s="110">
        <f t="shared" si="31"/>
        <v>105.30000000000001</v>
      </c>
      <c r="F678" s="111">
        <v>0.67500000000000004</v>
      </c>
      <c r="J678" s="111">
        <v>0.67500000000000004</v>
      </c>
      <c r="K678" s="110">
        <f t="shared" si="32"/>
        <v>105.30000000000001</v>
      </c>
    </row>
    <row r="679" spans="1:11" x14ac:dyDescent="0.45">
      <c r="A679" s="108">
        <v>0.67600000000000005</v>
      </c>
      <c r="B679" s="109">
        <f t="shared" si="30"/>
        <v>117.17108000000002</v>
      </c>
      <c r="E679" s="110">
        <f t="shared" si="31"/>
        <v>105.456</v>
      </c>
      <c r="F679" s="111">
        <v>0.67600000000000005</v>
      </c>
      <c r="J679" s="111">
        <v>0.67600000000000005</v>
      </c>
      <c r="K679" s="110">
        <f t="shared" si="32"/>
        <v>105.456</v>
      </c>
    </row>
    <row r="680" spans="1:11" x14ac:dyDescent="0.45">
      <c r="A680" s="108">
        <v>0.67700000000000005</v>
      </c>
      <c r="B680" s="109">
        <f t="shared" si="30"/>
        <v>117.34441000000001</v>
      </c>
      <c r="E680" s="110">
        <f t="shared" si="31"/>
        <v>105.61200000000001</v>
      </c>
      <c r="F680" s="111">
        <v>0.67700000000000005</v>
      </c>
      <c r="J680" s="111">
        <v>0.67700000000000005</v>
      </c>
      <c r="K680" s="110">
        <f t="shared" si="32"/>
        <v>105.61200000000001</v>
      </c>
    </row>
    <row r="681" spans="1:11" x14ac:dyDescent="0.45">
      <c r="A681" s="108">
        <v>0.67800000000000005</v>
      </c>
      <c r="B681" s="109">
        <f t="shared" si="30"/>
        <v>117.51774000000002</v>
      </c>
      <c r="E681" s="110">
        <f t="shared" si="31"/>
        <v>105.768</v>
      </c>
      <c r="F681" s="111">
        <v>0.67800000000000005</v>
      </c>
      <c r="J681" s="111">
        <v>0.67800000000000005</v>
      </c>
      <c r="K681" s="110">
        <f t="shared" si="32"/>
        <v>105.768</v>
      </c>
    </row>
    <row r="682" spans="1:11" x14ac:dyDescent="0.45">
      <c r="A682" s="108">
        <v>0.67900000000000005</v>
      </c>
      <c r="B682" s="109">
        <f t="shared" si="30"/>
        <v>117.69107000000001</v>
      </c>
      <c r="E682" s="110">
        <f t="shared" si="31"/>
        <v>105.92400000000001</v>
      </c>
      <c r="F682" s="111">
        <v>0.67900000000000005</v>
      </c>
      <c r="J682" s="111">
        <v>0.67900000000000005</v>
      </c>
      <c r="K682" s="110">
        <f t="shared" si="32"/>
        <v>105.92400000000001</v>
      </c>
    </row>
    <row r="683" spans="1:11" x14ac:dyDescent="0.45">
      <c r="A683" s="108">
        <v>0.68</v>
      </c>
      <c r="B683" s="109">
        <f t="shared" si="30"/>
        <v>117.86440000000002</v>
      </c>
      <c r="E683" s="110">
        <f t="shared" si="31"/>
        <v>106.08000000000001</v>
      </c>
      <c r="F683" s="111">
        <v>0.68</v>
      </c>
      <c r="J683" s="111">
        <v>0.68</v>
      </c>
      <c r="K683" s="110">
        <f t="shared" si="32"/>
        <v>106.08000000000001</v>
      </c>
    </row>
    <row r="684" spans="1:11" x14ac:dyDescent="0.45">
      <c r="A684" s="108">
        <v>0.68100000000000005</v>
      </c>
      <c r="B684" s="109">
        <f t="shared" si="30"/>
        <v>118.03773000000001</v>
      </c>
      <c r="E684" s="110">
        <f t="shared" si="31"/>
        <v>106.236</v>
      </c>
      <c r="F684" s="111">
        <v>0.68100000000000005</v>
      </c>
      <c r="J684" s="111">
        <v>0.68100000000000005</v>
      </c>
      <c r="K684" s="110">
        <f t="shared" si="32"/>
        <v>106.236</v>
      </c>
    </row>
    <row r="685" spans="1:11" x14ac:dyDescent="0.45">
      <c r="A685" s="108">
        <v>0.68200000000000005</v>
      </c>
      <c r="B685" s="109">
        <f t="shared" si="30"/>
        <v>118.21106000000002</v>
      </c>
      <c r="E685" s="110">
        <f t="shared" si="31"/>
        <v>106.39200000000001</v>
      </c>
      <c r="F685" s="111">
        <v>0.68200000000000005</v>
      </c>
      <c r="J685" s="111">
        <v>0.68200000000000005</v>
      </c>
      <c r="K685" s="110">
        <f t="shared" si="32"/>
        <v>106.39200000000001</v>
      </c>
    </row>
    <row r="686" spans="1:11" x14ac:dyDescent="0.45">
      <c r="A686" s="108">
        <v>0.68300000000000005</v>
      </c>
      <c r="B686" s="109">
        <f t="shared" si="30"/>
        <v>118.38439000000001</v>
      </c>
      <c r="E686" s="110">
        <f t="shared" si="31"/>
        <v>106.548</v>
      </c>
      <c r="F686" s="111">
        <v>0.68300000000000005</v>
      </c>
      <c r="J686" s="111">
        <v>0.68300000000000005</v>
      </c>
      <c r="K686" s="110">
        <f t="shared" si="32"/>
        <v>106.548</v>
      </c>
    </row>
    <row r="687" spans="1:11" x14ac:dyDescent="0.45">
      <c r="A687" s="108">
        <v>0.68400000000000005</v>
      </c>
      <c r="B687" s="109">
        <f t="shared" si="30"/>
        <v>118.55772000000002</v>
      </c>
      <c r="E687" s="110">
        <f t="shared" si="31"/>
        <v>106.70400000000001</v>
      </c>
      <c r="F687" s="111">
        <v>0.68400000000000005</v>
      </c>
      <c r="J687" s="111">
        <v>0.68400000000000005</v>
      </c>
      <c r="K687" s="110">
        <f t="shared" si="32"/>
        <v>106.70400000000001</v>
      </c>
    </row>
    <row r="688" spans="1:11" x14ac:dyDescent="0.45">
      <c r="A688" s="108">
        <v>0.68500000000000005</v>
      </c>
      <c r="B688" s="109">
        <f t="shared" si="30"/>
        <v>118.73105000000002</v>
      </c>
      <c r="E688" s="110">
        <f t="shared" si="31"/>
        <v>106.86000000000001</v>
      </c>
      <c r="F688" s="111">
        <v>0.68500000000000005</v>
      </c>
      <c r="J688" s="111">
        <v>0.68500000000000005</v>
      </c>
      <c r="K688" s="110">
        <f t="shared" si="32"/>
        <v>106.86000000000001</v>
      </c>
    </row>
    <row r="689" spans="1:11" x14ac:dyDescent="0.45">
      <c r="A689" s="108">
        <v>0.68600000000000005</v>
      </c>
      <c r="B689" s="109">
        <f t="shared" si="30"/>
        <v>118.90438000000002</v>
      </c>
      <c r="E689" s="110">
        <f t="shared" si="31"/>
        <v>107.01600000000001</v>
      </c>
      <c r="F689" s="111">
        <v>0.68600000000000005</v>
      </c>
      <c r="J689" s="111">
        <v>0.68600000000000005</v>
      </c>
      <c r="K689" s="110">
        <f t="shared" si="32"/>
        <v>107.01600000000001</v>
      </c>
    </row>
    <row r="690" spans="1:11" x14ac:dyDescent="0.45">
      <c r="A690" s="108">
        <v>0.68700000000000006</v>
      </c>
      <c r="B690" s="109">
        <f t="shared" si="30"/>
        <v>119.07771000000002</v>
      </c>
      <c r="E690" s="110">
        <f t="shared" si="31"/>
        <v>107.17200000000001</v>
      </c>
      <c r="F690" s="111">
        <v>0.68700000000000006</v>
      </c>
      <c r="J690" s="111">
        <v>0.68700000000000006</v>
      </c>
      <c r="K690" s="110">
        <f t="shared" si="32"/>
        <v>107.17200000000001</v>
      </c>
    </row>
    <row r="691" spans="1:11" x14ac:dyDescent="0.45">
      <c r="A691" s="108">
        <v>0.68799999999999994</v>
      </c>
      <c r="B691" s="109">
        <f t="shared" si="30"/>
        <v>119.25104</v>
      </c>
      <c r="E691" s="110">
        <f t="shared" si="31"/>
        <v>107.32799999999999</v>
      </c>
      <c r="F691" s="111">
        <v>0.68799999999999994</v>
      </c>
      <c r="J691" s="111">
        <v>0.68799999999999994</v>
      </c>
      <c r="K691" s="110">
        <f t="shared" si="32"/>
        <v>107.32799999999999</v>
      </c>
    </row>
    <row r="692" spans="1:11" x14ac:dyDescent="0.45">
      <c r="A692" s="108">
        <v>0.68899999999999995</v>
      </c>
      <c r="B692" s="109">
        <f t="shared" si="30"/>
        <v>119.42437</v>
      </c>
      <c r="E692" s="110">
        <f t="shared" si="31"/>
        <v>107.48399999999999</v>
      </c>
      <c r="F692" s="111">
        <v>0.68899999999999995</v>
      </c>
      <c r="J692" s="111">
        <v>0.68899999999999995</v>
      </c>
      <c r="K692" s="110">
        <f t="shared" si="32"/>
        <v>107.48399999999999</v>
      </c>
    </row>
    <row r="693" spans="1:11" x14ac:dyDescent="0.45">
      <c r="A693" s="108">
        <v>0.69</v>
      </c>
      <c r="B693" s="109">
        <f t="shared" si="30"/>
        <v>119.5977</v>
      </c>
      <c r="E693" s="110">
        <f t="shared" si="31"/>
        <v>107.63999999999999</v>
      </c>
      <c r="F693" s="111">
        <v>0.69</v>
      </c>
      <c r="J693" s="111">
        <v>0.69</v>
      </c>
      <c r="K693" s="110">
        <f t="shared" si="32"/>
        <v>107.63999999999999</v>
      </c>
    </row>
    <row r="694" spans="1:11" x14ac:dyDescent="0.45">
      <c r="A694" s="108">
        <v>0.69099999999999995</v>
      </c>
      <c r="B694" s="109">
        <f t="shared" si="30"/>
        <v>119.77103</v>
      </c>
      <c r="E694" s="110">
        <f t="shared" si="31"/>
        <v>107.79599999999999</v>
      </c>
      <c r="F694" s="111">
        <v>0.69099999999999995</v>
      </c>
      <c r="J694" s="111">
        <v>0.69099999999999995</v>
      </c>
      <c r="K694" s="110">
        <f t="shared" si="32"/>
        <v>107.79599999999999</v>
      </c>
    </row>
    <row r="695" spans="1:11" x14ac:dyDescent="0.45">
      <c r="A695" s="108">
        <v>0.69199999999999995</v>
      </c>
      <c r="B695" s="109">
        <f t="shared" si="30"/>
        <v>119.94436</v>
      </c>
      <c r="E695" s="110">
        <f t="shared" si="31"/>
        <v>107.952</v>
      </c>
      <c r="F695" s="111">
        <v>0.69199999999999995</v>
      </c>
      <c r="J695" s="111">
        <v>0.69199999999999995</v>
      </c>
      <c r="K695" s="110">
        <f t="shared" si="32"/>
        <v>107.952</v>
      </c>
    </row>
    <row r="696" spans="1:11" x14ac:dyDescent="0.45">
      <c r="A696" s="108">
        <v>0.69299999999999995</v>
      </c>
      <c r="B696" s="109">
        <f t="shared" si="30"/>
        <v>120.11769</v>
      </c>
      <c r="E696" s="110">
        <f t="shared" si="31"/>
        <v>108.10799999999999</v>
      </c>
      <c r="F696" s="111">
        <v>0.69299999999999995</v>
      </c>
      <c r="J696" s="111">
        <v>0.69299999999999995</v>
      </c>
      <c r="K696" s="110">
        <f t="shared" si="32"/>
        <v>108.10799999999999</v>
      </c>
    </row>
    <row r="697" spans="1:11" x14ac:dyDescent="0.45">
      <c r="A697" s="108">
        <v>0.69399999999999995</v>
      </c>
      <c r="B697" s="109">
        <f t="shared" si="30"/>
        <v>120.29102</v>
      </c>
      <c r="E697" s="110">
        <f t="shared" si="31"/>
        <v>108.264</v>
      </c>
      <c r="F697" s="111">
        <v>0.69399999999999995</v>
      </c>
      <c r="J697" s="111">
        <v>0.69399999999999995</v>
      </c>
      <c r="K697" s="110">
        <f t="shared" si="32"/>
        <v>108.264</v>
      </c>
    </row>
    <row r="698" spans="1:11" x14ac:dyDescent="0.45">
      <c r="A698" s="108">
        <v>0.69499999999999995</v>
      </c>
      <c r="B698" s="109">
        <f t="shared" si="30"/>
        <v>120.46435</v>
      </c>
      <c r="E698" s="110">
        <f t="shared" si="31"/>
        <v>108.41999999999999</v>
      </c>
      <c r="F698" s="111">
        <v>0.69499999999999995</v>
      </c>
      <c r="J698" s="111">
        <v>0.69499999999999995</v>
      </c>
      <c r="K698" s="110">
        <f t="shared" si="32"/>
        <v>108.41999999999999</v>
      </c>
    </row>
    <row r="699" spans="1:11" x14ac:dyDescent="0.45">
      <c r="A699" s="108">
        <v>0.69599999999999995</v>
      </c>
      <c r="B699" s="109">
        <f t="shared" si="30"/>
        <v>120.63768</v>
      </c>
      <c r="E699" s="110">
        <f t="shared" si="31"/>
        <v>108.57599999999999</v>
      </c>
      <c r="F699" s="111">
        <v>0.69599999999999995</v>
      </c>
      <c r="J699" s="111">
        <v>0.69599999999999995</v>
      </c>
      <c r="K699" s="110">
        <f t="shared" si="32"/>
        <v>108.57599999999999</v>
      </c>
    </row>
    <row r="700" spans="1:11" x14ac:dyDescent="0.45">
      <c r="A700" s="108">
        <v>0.69699999999999995</v>
      </c>
      <c r="B700" s="109">
        <f t="shared" si="30"/>
        <v>120.81101</v>
      </c>
      <c r="E700" s="110">
        <f t="shared" si="31"/>
        <v>108.732</v>
      </c>
      <c r="F700" s="111">
        <v>0.69699999999999995</v>
      </c>
      <c r="J700" s="111">
        <v>0.69699999999999995</v>
      </c>
      <c r="K700" s="110">
        <f t="shared" si="32"/>
        <v>108.732</v>
      </c>
    </row>
    <row r="701" spans="1:11" x14ac:dyDescent="0.45">
      <c r="A701" s="108">
        <v>0.69799999999999995</v>
      </c>
      <c r="B701" s="109">
        <f t="shared" si="30"/>
        <v>120.98434</v>
      </c>
      <c r="E701" s="110">
        <f t="shared" si="31"/>
        <v>108.88799999999999</v>
      </c>
      <c r="F701" s="111">
        <v>0.69799999999999995</v>
      </c>
      <c r="J701" s="111">
        <v>0.69799999999999995</v>
      </c>
      <c r="K701" s="110">
        <f t="shared" si="32"/>
        <v>108.88799999999999</v>
      </c>
    </row>
    <row r="702" spans="1:11" x14ac:dyDescent="0.45">
      <c r="A702" s="108">
        <v>0.69899999999999995</v>
      </c>
      <c r="B702" s="109">
        <f t="shared" si="30"/>
        <v>121.15767</v>
      </c>
      <c r="E702" s="110">
        <f t="shared" si="31"/>
        <v>109.044</v>
      </c>
      <c r="F702" s="111">
        <v>0.69899999999999995</v>
      </c>
      <c r="J702" s="111">
        <v>0.69899999999999995</v>
      </c>
      <c r="K702" s="110">
        <f t="shared" si="32"/>
        <v>109.044</v>
      </c>
    </row>
    <row r="703" spans="1:11" x14ac:dyDescent="0.45">
      <c r="A703" s="108">
        <v>0.7</v>
      </c>
      <c r="B703" s="109">
        <f t="shared" si="30"/>
        <v>121.331</v>
      </c>
      <c r="E703" s="110">
        <f t="shared" si="31"/>
        <v>109.19999999999999</v>
      </c>
      <c r="F703" s="111">
        <v>0.7</v>
      </c>
      <c r="J703" s="111">
        <v>0.7</v>
      </c>
      <c r="K703" s="110">
        <f t="shared" si="32"/>
        <v>109.19999999999999</v>
      </c>
    </row>
    <row r="704" spans="1:11" x14ac:dyDescent="0.45">
      <c r="A704" s="108">
        <v>0.70099999999999996</v>
      </c>
      <c r="B704" s="109">
        <f t="shared" si="30"/>
        <v>121.50433</v>
      </c>
      <c r="E704" s="110">
        <f t="shared" si="31"/>
        <v>109.35599999999999</v>
      </c>
      <c r="F704" s="111">
        <v>0.70099999999999996</v>
      </c>
      <c r="J704" s="111">
        <v>0.70099999999999996</v>
      </c>
      <c r="K704" s="110">
        <f t="shared" si="32"/>
        <v>109.35599999999999</v>
      </c>
    </row>
    <row r="705" spans="1:11" x14ac:dyDescent="0.45">
      <c r="A705" s="108">
        <v>0.70199999999999996</v>
      </c>
      <c r="B705" s="109">
        <f t="shared" si="30"/>
        <v>121.67766</v>
      </c>
      <c r="E705" s="110">
        <f t="shared" si="31"/>
        <v>109.512</v>
      </c>
      <c r="F705" s="111">
        <v>0.70199999999999996</v>
      </c>
      <c r="J705" s="111">
        <v>0.70199999999999996</v>
      </c>
      <c r="K705" s="110">
        <f t="shared" si="32"/>
        <v>109.512</v>
      </c>
    </row>
    <row r="706" spans="1:11" x14ac:dyDescent="0.45">
      <c r="A706" s="108">
        <v>0.70299999999999996</v>
      </c>
      <c r="B706" s="109">
        <f t="shared" si="30"/>
        <v>121.85099</v>
      </c>
      <c r="E706" s="110">
        <f t="shared" si="31"/>
        <v>109.66799999999999</v>
      </c>
      <c r="F706" s="111">
        <v>0.70299999999999996</v>
      </c>
      <c r="J706" s="111">
        <v>0.70299999999999996</v>
      </c>
      <c r="K706" s="110">
        <f t="shared" si="32"/>
        <v>109.66799999999999</v>
      </c>
    </row>
    <row r="707" spans="1:11" x14ac:dyDescent="0.45">
      <c r="A707" s="108">
        <v>0.70399999999999996</v>
      </c>
      <c r="B707" s="109">
        <f t="shared" ref="B707:B770" si="33">A707*$B$2</f>
        <v>122.02432</v>
      </c>
      <c r="E707" s="110">
        <f t="shared" ref="E707:E770" si="34">F707*$E$2</f>
        <v>109.824</v>
      </c>
      <c r="F707" s="111">
        <v>0.70399999999999996</v>
      </c>
      <c r="J707" s="111">
        <v>0.70399999999999996</v>
      </c>
      <c r="K707" s="110">
        <f t="shared" ref="K707:K770" si="35">J707*$E$2</f>
        <v>109.824</v>
      </c>
    </row>
    <row r="708" spans="1:11" x14ac:dyDescent="0.45">
      <c r="A708" s="108">
        <v>0.70499999999999996</v>
      </c>
      <c r="B708" s="109">
        <f t="shared" si="33"/>
        <v>122.19765</v>
      </c>
      <c r="E708" s="110">
        <f t="shared" si="34"/>
        <v>109.97999999999999</v>
      </c>
      <c r="F708" s="111">
        <v>0.70499999999999996</v>
      </c>
      <c r="J708" s="111">
        <v>0.70499999999999996</v>
      </c>
      <c r="K708" s="110">
        <f t="shared" si="35"/>
        <v>109.97999999999999</v>
      </c>
    </row>
    <row r="709" spans="1:11" x14ac:dyDescent="0.45">
      <c r="A709" s="108">
        <v>0.70599999999999996</v>
      </c>
      <c r="B709" s="109">
        <f t="shared" si="33"/>
        <v>122.37098</v>
      </c>
      <c r="E709" s="110">
        <f t="shared" si="34"/>
        <v>110.136</v>
      </c>
      <c r="F709" s="111">
        <v>0.70599999999999996</v>
      </c>
      <c r="J709" s="111">
        <v>0.70599999999999996</v>
      </c>
      <c r="K709" s="110">
        <f t="shared" si="35"/>
        <v>110.136</v>
      </c>
    </row>
    <row r="710" spans="1:11" x14ac:dyDescent="0.45">
      <c r="A710" s="108">
        <v>0.70699999999999996</v>
      </c>
      <c r="B710" s="109">
        <f t="shared" si="33"/>
        <v>122.54431</v>
      </c>
      <c r="E710" s="110">
        <f t="shared" si="34"/>
        <v>110.29199999999999</v>
      </c>
      <c r="F710" s="111">
        <v>0.70699999999999996</v>
      </c>
      <c r="J710" s="111">
        <v>0.70699999999999996</v>
      </c>
      <c r="K710" s="110">
        <f t="shared" si="35"/>
        <v>110.29199999999999</v>
      </c>
    </row>
    <row r="711" spans="1:11" x14ac:dyDescent="0.45">
      <c r="A711" s="108">
        <v>0.70799999999999996</v>
      </c>
      <c r="B711" s="109">
        <f t="shared" si="33"/>
        <v>122.71764</v>
      </c>
      <c r="E711" s="110">
        <f t="shared" si="34"/>
        <v>110.44799999999999</v>
      </c>
      <c r="F711" s="111">
        <v>0.70799999999999996</v>
      </c>
      <c r="J711" s="111">
        <v>0.70799999999999996</v>
      </c>
      <c r="K711" s="110">
        <f t="shared" si="35"/>
        <v>110.44799999999999</v>
      </c>
    </row>
    <row r="712" spans="1:11" x14ac:dyDescent="0.45">
      <c r="A712" s="108">
        <v>0.70899999999999996</v>
      </c>
      <c r="B712" s="109">
        <f t="shared" si="33"/>
        <v>122.89097</v>
      </c>
      <c r="E712" s="110">
        <f t="shared" si="34"/>
        <v>110.604</v>
      </c>
      <c r="F712" s="111">
        <v>0.70899999999999996</v>
      </c>
      <c r="J712" s="111">
        <v>0.70899999999999996</v>
      </c>
      <c r="K712" s="110">
        <f t="shared" si="35"/>
        <v>110.604</v>
      </c>
    </row>
    <row r="713" spans="1:11" x14ac:dyDescent="0.45">
      <c r="A713" s="108">
        <v>0.71</v>
      </c>
      <c r="B713" s="109">
        <f t="shared" si="33"/>
        <v>123.0643</v>
      </c>
      <c r="E713" s="110">
        <f t="shared" si="34"/>
        <v>110.75999999999999</v>
      </c>
      <c r="F713" s="111">
        <v>0.71</v>
      </c>
      <c r="J713" s="111">
        <v>0.71</v>
      </c>
      <c r="K713" s="110">
        <f t="shared" si="35"/>
        <v>110.75999999999999</v>
      </c>
    </row>
    <row r="714" spans="1:11" x14ac:dyDescent="0.45">
      <c r="A714" s="108">
        <v>0.71099999999999997</v>
      </c>
      <c r="B714" s="109">
        <f t="shared" si="33"/>
        <v>123.23763</v>
      </c>
      <c r="E714" s="110">
        <f t="shared" si="34"/>
        <v>110.916</v>
      </c>
      <c r="F714" s="111">
        <v>0.71099999999999997</v>
      </c>
      <c r="J714" s="111">
        <v>0.71099999999999997</v>
      </c>
      <c r="K714" s="110">
        <f t="shared" si="35"/>
        <v>110.916</v>
      </c>
    </row>
    <row r="715" spans="1:11" x14ac:dyDescent="0.45">
      <c r="A715" s="108">
        <v>0.71199999999999997</v>
      </c>
      <c r="B715" s="109">
        <f t="shared" si="33"/>
        <v>123.41096</v>
      </c>
      <c r="E715" s="110">
        <f t="shared" si="34"/>
        <v>111.07199999999999</v>
      </c>
      <c r="F715" s="111">
        <v>0.71199999999999997</v>
      </c>
      <c r="J715" s="111">
        <v>0.71199999999999997</v>
      </c>
      <c r="K715" s="110">
        <f t="shared" si="35"/>
        <v>111.07199999999999</v>
      </c>
    </row>
    <row r="716" spans="1:11" x14ac:dyDescent="0.45">
      <c r="A716" s="108">
        <v>0.71299999999999997</v>
      </c>
      <c r="B716" s="109">
        <f t="shared" si="33"/>
        <v>123.58429000000001</v>
      </c>
      <c r="E716" s="110">
        <f t="shared" si="34"/>
        <v>111.22799999999999</v>
      </c>
      <c r="F716" s="111">
        <v>0.71299999999999997</v>
      </c>
      <c r="J716" s="111">
        <v>0.71299999999999997</v>
      </c>
      <c r="K716" s="110">
        <f t="shared" si="35"/>
        <v>111.22799999999999</v>
      </c>
    </row>
    <row r="717" spans="1:11" x14ac:dyDescent="0.45">
      <c r="A717" s="108">
        <v>0.71399999999999997</v>
      </c>
      <c r="B717" s="109">
        <f t="shared" si="33"/>
        <v>123.75762</v>
      </c>
      <c r="E717" s="110">
        <f t="shared" si="34"/>
        <v>111.384</v>
      </c>
      <c r="F717" s="111">
        <v>0.71399999999999997</v>
      </c>
      <c r="J717" s="111">
        <v>0.71399999999999997</v>
      </c>
      <c r="K717" s="110">
        <f t="shared" si="35"/>
        <v>111.384</v>
      </c>
    </row>
    <row r="718" spans="1:11" x14ac:dyDescent="0.45">
      <c r="A718" s="108">
        <v>0.71499999999999997</v>
      </c>
      <c r="B718" s="109">
        <f t="shared" si="33"/>
        <v>123.93095000000001</v>
      </c>
      <c r="E718" s="110">
        <f t="shared" si="34"/>
        <v>111.53999999999999</v>
      </c>
      <c r="F718" s="111">
        <v>0.71499999999999997</v>
      </c>
      <c r="J718" s="111">
        <v>0.71499999999999997</v>
      </c>
      <c r="K718" s="110">
        <f t="shared" si="35"/>
        <v>111.53999999999999</v>
      </c>
    </row>
    <row r="719" spans="1:11" x14ac:dyDescent="0.45">
      <c r="A719" s="108">
        <v>0.71599999999999997</v>
      </c>
      <c r="B719" s="109">
        <f t="shared" si="33"/>
        <v>124.10428</v>
      </c>
      <c r="E719" s="110">
        <f t="shared" si="34"/>
        <v>111.696</v>
      </c>
      <c r="F719" s="111">
        <v>0.71599999999999997</v>
      </c>
      <c r="J719" s="111">
        <v>0.71599999999999997</v>
      </c>
      <c r="K719" s="110">
        <f t="shared" si="35"/>
        <v>111.696</v>
      </c>
    </row>
    <row r="720" spans="1:11" x14ac:dyDescent="0.45">
      <c r="A720" s="108">
        <v>0.71699999999999997</v>
      </c>
      <c r="B720" s="109">
        <f t="shared" si="33"/>
        <v>124.27761000000001</v>
      </c>
      <c r="E720" s="110">
        <f t="shared" si="34"/>
        <v>111.85199999999999</v>
      </c>
      <c r="F720" s="111">
        <v>0.71699999999999997</v>
      </c>
      <c r="J720" s="111">
        <v>0.71699999999999997</v>
      </c>
      <c r="K720" s="110">
        <f t="shared" si="35"/>
        <v>111.85199999999999</v>
      </c>
    </row>
    <row r="721" spans="1:11" x14ac:dyDescent="0.45">
      <c r="A721" s="108">
        <v>0.71799999999999997</v>
      </c>
      <c r="B721" s="109">
        <f t="shared" si="33"/>
        <v>124.45094</v>
      </c>
      <c r="E721" s="110">
        <f t="shared" si="34"/>
        <v>112.008</v>
      </c>
      <c r="F721" s="111">
        <v>0.71799999999999997</v>
      </c>
      <c r="J721" s="111">
        <v>0.71799999999999997</v>
      </c>
      <c r="K721" s="110">
        <f t="shared" si="35"/>
        <v>112.008</v>
      </c>
    </row>
    <row r="722" spans="1:11" x14ac:dyDescent="0.45">
      <c r="A722" s="108">
        <v>0.71899999999999997</v>
      </c>
      <c r="B722" s="109">
        <f t="shared" si="33"/>
        <v>124.62427000000001</v>
      </c>
      <c r="E722" s="110">
        <f t="shared" si="34"/>
        <v>112.164</v>
      </c>
      <c r="F722" s="111">
        <v>0.71899999999999997</v>
      </c>
      <c r="J722" s="111">
        <v>0.71899999999999997</v>
      </c>
      <c r="K722" s="110">
        <f t="shared" si="35"/>
        <v>112.164</v>
      </c>
    </row>
    <row r="723" spans="1:11" x14ac:dyDescent="0.45">
      <c r="A723" s="108">
        <v>0.72</v>
      </c>
      <c r="B723" s="109">
        <f t="shared" si="33"/>
        <v>124.7976</v>
      </c>
      <c r="E723" s="110">
        <f t="shared" si="34"/>
        <v>112.32</v>
      </c>
      <c r="F723" s="111">
        <v>0.72</v>
      </c>
      <c r="J723" s="111">
        <v>0.72</v>
      </c>
      <c r="K723" s="110">
        <f t="shared" si="35"/>
        <v>112.32</v>
      </c>
    </row>
    <row r="724" spans="1:11" x14ac:dyDescent="0.45">
      <c r="A724" s="108">
        <v>0.72099999999999997</v>
      </c>
      <c r="B724" s="109">
        <f t="shared" si="33"/>
        <v>124.97093000000001</v>
      </c>
      <c r="E724" s="110">
        <f t="shared" si="34"/>
        <v>112.476</v>
      </c>
      <c r="F724" s="111">
        <v>0.72099999999999997</v>
      </c>
      <c r="J724" s="111">
        <v>0.72099999999999997</v>
      </c>
      <c r="K724" s="110">
        <f t="shared" si="35"/>
        <v>112.476</v>
      </c>
    </row>
    <row r="725" spans="1:11" x14ac:dyDescent="0.45">
      <c r="A725" s="108">
        <v>0.72199999999999998</v>
      </c>
      <c r="B725" s="109">
        <f t="shared" si="33"/>
        <v>125.14426</v>
      </c>
      <c r="E725" s="110">
        <f t="shared" si="34"/>
        <v>112.63199999999999</v>
      </c>
      <c r="F725" s="111">
        <v>0.72199999999999998</v>
      </c>
      <c r="J725" s="111">
        <v>0.72199999999999998</v>
      </c>
      <c r="K725" s="110">
        <f t="shared" si="35"/>
        <v>112.63199999999999</v>
      </c>
    </row>
    <row r="726" spans="1:11" x14ac:dyDescent="0.45">
      <c r="A726" s="108">
        <v>0.72299999999999998</v>
      </c>
      <c r="B726" s="109">
        <f t="shared" si="33"/>
        <v>125.31759000000001</v>
      </c>
      <c r="E726" s="110">
        <f t="shared" si="34"/>
        <v>112.788</v>
      </c>
      <c r="F726" s="111">
        <v>0.72299999999999998</v>
      </c>
      <c r="J726" s="111">
        <v>0.72299999999999998</v>
      </c>
      <c r="K726" s="110">
        <f t="shared" si="35"/>
        <v>112.788</v>
      </c>
    </row>
    <row r="727" spans="1:11" x14ac:dyDescent="0.45">
      <c r="A727" s="108">
        <v>0.72399999999999998</v>
      </c>
      <c r="B727" s="109">
        <f t="shared" si="33"/>
        <v>125.49092</v>
      </c>
      <c r="E727" s="110">
        <f t="shared" si="34"/>
        <v>112.944</v>
      </c>
      <c r="F727" s="111">
        <v>0.72399999999999998</v>
      </c>
      <c r="J727" s="111">
        <v>0.72399999999999998</v>
      </c>
      <c r="K727" s="110">
        <f t="shared" si="35"/>
        <v>112.944</v>
      </c>
    </row>
    <row r="728" spans="1:11" x14ac:dyDescent="0.45">
      <c r="A728" s="108">
        <v>0.72499999999999998</v>
      </c>
      <c r="B728" s="109">
        <f t="shared" si="33"/>
        <v>125.66425000000001</v>
      </c>
      <c r="E728" s="110">
        <f t="shared" si="34"/>
        <v>113.1</v>
      </c>
      <c r="F728" s="111">
        <v>0.72499999999999998</v>
      </c>
      <c r="J728" s="111">
        <v>0.72499999999999998</v>
      </c>
      <c r="K728" s="110">
        <f t="shared" si="35"/>
        <v>113.1</v>
      </c>
    </row>
    <row r="729" spans="1:11" x14ac:dyDescent="0.45">
      <c r="A729" s="108">
        <v>0.72599999999999998</v>
      </c>
      <c r="B729" s="109">
        <f t="shared" si="33"/>
        <v>125.83758</v>
      </c>
      <c r="E729" s="110">
        <f t="shared" si="34"/>
        <v>113.256</v>
      </c>
      <c r="F729" s="111">
        <v>0.72599999999999998</v>
      </c>
      <c r="J729" s="111">
        <v>0.72599999999999998</v>
      </c>
      <c r="K729" s="110">
        <f t="shared" si="35"/>
        <v>113.256</v>
      </c>
    </row>
    <row r="730" spans="1:11" x14ac:dyDescent="0.45">
      <c r="A730" s="108">
        <v>0.72699999999999998</v>
      </c>
      <c r="B730" s="109">
        <f t="shared" si="33"/>
        <v>126.01091000000001</v>
      </c>
      <c r="E730" s="110">
        <f t="shared" si="34"/>
        <v>113.41199999999999</v>
      </c>
      <c r="F730" s="111">
        <v>0.72699999999999998</v>
      </c>
      <c r="J730" s="111">
        <v>0.72699999999999998</v>
      </c>
      <c r="K730" s="110">
        <f t="shared" si="35"/>
        <v>113.41199999999999</v>
      </c>
    </row>
    <row r="731" spans="1:11" x14ac:dyDescent="0.45">
      <c r="A731" s="108">
        <v>0.72799999999999998</v>
      </c>
      <c r="B731" s="109">
        <f t="shared" si="33"/>
        <v>126.18424</v>
      </c>
      <c r="E731" s="110">
        <f t="shared" si="34"/>
        <v>113.568</v>
      </c>
      <c r="F731" s="111">
        <v>0.72799999999999998</v>
      </c>
      <c r="J731" s="111">
        <v>0.72799999999999998</v>
      </c>
      <c r="K731" s="110">
        <f t="shared" si="35"/>
        <v>113.568</v>
      </c>
    </row>
    <row r="732" spans="1:11" x14ac:dyDescent="0.45">
      <c r="A732" s="108">
        <v>0.72899999999999998</v>
      </c>
      <c r="B732" s="109">
        <f t="shared" si="33"/>
        <v>126.35757000000001</v>
      </c>
      <c r="E732" s="110">
        <f t="shared" si="34"/>
        <v>113.724</v>
      </c>
      <c r="F732" s="111">
        <v>0.72899999999999998</v>
      </c>
      <c r="J732" s="111">
        <v>0.72899999999999998</v>
      </c>
      <c r="K732" s="110">
        <f t="shared" si="35"/>
        <v>113.724</v>
      </c>
    </row>
    <row r="733" spans="1:11" x14ac:dyDescent="0.45">
      <c r="A733" s="108">
        <v>0.73</v>
      </c>
      <c r="B733" s="109">
        <f t="shared" si="33"/>
        <v>126.5309</v>
      </c>
      <c r="E733" s="110">
        <f t="shared" si="34"/>
        <v>113.88</v>
      </c>
      <c r="F733" s="111">
        <v>0.73</v>
      </c>
      <c r="J733" s="111">
        <v>0.73</v>
      </c>
      <c r="K733" s="110">
        <f t="shared" si="35"/>
        <v>113.88</v>
      </c>
    </row>
    <row r="734" spans="1:11" x14ac:dyDescent="0.45">
      <c r="A734" s="108">
        <v>0.73099999999999998</v>
      </c>
      <c r="B734" s="109">
        <f t="shared" si="33"/>
        <v>126.70423000000001</v>
      </c>
      <c r="E734" s="110">
        <f t="shared" si="34"/>
        <v>114.036</v>
      </c>
      <c r="F734" s="111">
        <v>0.73099999999999998</v>
      </c>
      <c r="J734" s="111">
        <v>0.73099999999999998</v>
      </c>
      <c r="K734" s="110">
        <f t="shared" si="35"/>
        <v>114.036</v>
      </c>
    </row>
    <row r="735" spans="1:11" x14ac:dyDescent="0.45">
      <c r="A735" s="108">
        <v>0.73199999999999998</v>
      </c>
      <c r="B735" s="109">
        <f t="shared" si="33"/>
        <v>126.87756</v>
      </c>
      <c r="E735" s="110">
        <f t="shared" si="34"/>
        <v>114.19199999999999</v>
      </c>
      <c r="F735" s="111">
        <v>0.73199999999999998</v>
      </c>
      <c r="J735" s="111">
        <v>0.73199999999999998</v>
      </c>
      <c r="K735" s="110">
        <f t="shared" si="35"/>
        <v>114.19199999999999</v>
      </c>
    </row>
    <row r="736" spans="1:11" x14ac:dyDescent="0.45">
      <c r="A736" s="108">
        <v>0.73299999999999998</v>
      </c>
      <c r="B736" s="109">
        <f t="shared" si="33"/>
        <v>127.05089000000001</v>
      </c>
      <c r="E736" s="110">
        <f t="shared" si="34"/>
        <v>114.348</v>
      </c>
      <c r="F736" s="111">
        <v>0.73299999999999998</v>
      </c>
      <c r="J736" s="111">
        <v>0.73299999999999998</v>
      </c>
      <c r="K736" s="110">
        <f t="shared" si="35"/>
        <v>114.348</v>
      </c>
    </row>
    <row r="737" spans="1:11" x14ac:dyDescent="0.45">
      <c r="A737" s="108">
        <v>0.73399999999999999</v>
      </c>
      <c r="B737" s="109">
        <f t="shared" si="33"/>
        <v>127.22422</v>
      </c>
      <c r="E737" s="110">
        <f t="shared" si="34"/>
        <v>114.50399999999999</v>
      </c>
      <c r="F737" s="111">
        <v>0.73399999999999999</v>
      </c>
      <c r="J737" s="111">
        <v>0.73399999999999999</v>
      </c>
      <c r="K737" s="110">
        <f t="shared" si="35"/>
        <v>114.50399999999999</v>
      </c>
    </row>
    <row r="738" spans="1:11" x14ac:dyDescent="0.45">
      <c r="A738" s="108">
        <v>0.73499999999999999</v>
      </c>
      <c r="B738" s="109">
        <f t="shared" si="33"/>
        <v>127.39755000000001</v>
      </c>
      <c r="E738" s="110">
        <f t="shared" si="34"/>
        <v>114.66</v>
      </c>
      <c r="F738" s="111">
        <v>0.73499999999999999</v>
      </c>
      <c r="J738" s="111">
        <v>0.73499999999999999</v>
      </c>
      <c r="K738" s="110">
        <f t="shared" si="35"/>
        <v>114.66</v>
      </c>
    </row>
    <row r="739" spans="1:11" x14ac:dyDescent="0.45">
      <c r="A739" s="108">
        <v>0.73599999999999999</v>
      </c>
      <c r="B739" s="109">
        <f t="shared" si="33"/>
        <v>127.57088</v>
      </c>
      <c r="E739" s="110">
        <f t="shared" si="34"/>
        <v>114.816</v>
      </c>
      <c r="F739" s="111">
        <v>0.73599999999999999</v>
      </c>
      <c r="J739" s="111">
        <v>0.73599999999999999</v>
      </c>
      <c r="K739" s="110">
        <f t="shared" si="35"/>
        <v>114.816</v>
      </c>
    </row>
    <row r="740" spans="1:11" x14ac:dyDescent="0.45">
      <c r="A740" s="108">
        <v>0.73699999999999999</v>
      </c>
      <c r="B740" s="109">
        <f t="shared" si="33"/>
        <v>127.74421000000001</v>
      </c>
      <c r="E740" s="110">
        <f t="shared" si="34"/>
        <v>114.97199999999999</v>
      </c>
      <c r="F740" s="111">
        <v>0.73699999999999999</v>
      </c>
      <c r="J740" s="111">
        <v>0.73699999999999999</v>
      </c>
      <c r="K740" s="110">
        <f t="shared" si="35"/>
        <v>114.97199999999999</v>
      </c>
    </row>
    <row r="741" spans="1:11" x14ac:dyDescent="0.45">
      <c r="A741" s="108">
        <v>0.73799999999999999</v>
      </c>
      <c r="B741" s="109">
        <f t="shared" si="33"/>
        <v>127.91754</v>
      </c>
      <c r="E741" s="110">
        <f t="shared" si="34"/>
        <v>115.128</v>
      </c>
      <c r="F741" s="111">
        <v>0.73799999999999999</v>
      </c>
      <c r="J741" s="111">
        <v>0.73799999999999999</v>
      </c>
      <c r="K741" s="110">
        <f t="shared" si="35"/>
        <v>115.128</v>
      </c>
    </row>
    <row r="742" spans="1:11" x14ac:dyDescent="0.45">
      <c r="A742" s="108">
        <v>0.73899999999999999</v>
      </c>
      <c r="B742" s="109">
        <f t="shared" si="33"/>
        <v>128.09087</v>
      </c>
      <c r="E742" s="110">
        <f t="shared" si="34"/>
        <v>115.28399999999999</v>
      </c>
      <c r="F742" s="111">
        <v>0.73899999999999999</v>
      </c>
      <c r="J742" s="111">
        <v>0.73899999999999999</v>
      </c>
      <c r="K742" s="110">
        <f t="shared" si="35"/>
        <v>115.28399999999999</v>
      </c>
    </row>
    <row r="743" spans="1:11" x14ac:dyDescent="0.45">
      <c r="A743" s="108">
        <v>0.74</v>
      </c>
      <c r="B743" s="109">
        <f t="shared" si="33"/>
        <v>128.26420000000002</v>
      </c>
      <c r="E743" s="110">
        <f t="shared" si="34"/>
        <v>115.44</v>
      </c>
      <c r="F743" s="111">
        <v>0.74</v>
      </c>
      <c r="J743" s="111">
        <v>0.74</v>
      </c>
      <c r="K743" s="110">
        <f t="shared" si="35"/>
        <v>115.44</v>
      </c>
    </row>
    <row r="744" spans="1:11" x14ac:dyDescent="0.45">
      <c r="A744" s="108">
        <v>0.74099999999999999</v>
      </c>
      <c r="B744" s="109">
        <f t="shared" si="33"/>
        <v>128.43753000000001</v>
      </c>
      <c r="E744" s="110">
        <f t="shared" si="34"/>
        <v>115.596</v>
      </c>
      <c r="F744" s="111">
        <v>0.74099999999999999</v>
      </c>
      <c r="J744" s="111">
        <v>0.74099999999999999</v>
      </c>
      <c r="K744" s="110">
        <f t="shared" si="35"/>
        <v>115.596</v>
      </c>
    </row>
    <row r="745" spans="1:11" x14ac:dyDescent="0.45">
      <c r="A745" s="108">
        <v>0.74199999999999999</v>
      </c>
      <c r="B745" s="109">
        <f t="shared" si="33"/>
        <v>128.61086</v>
      </c>
      <c r="E745" s="110">
        <f t="shared" si="34"/>
        <v>115.752</v>
      </c>
      <c r="F745" s="111">
        <v>0.74199999999999999</v>
      </c>
      <c r="J745" s="111">
        <v>0.74199999999999999</v>
      </c>
      <c r="K745" s="110">
        <f t="shared" si="35"/>
        <v>115.752</v>
      </c>
    </row>
    <row r="746" spans="1:11" x14ac:dyDescent="0.45">
      <c r="A746" s="108">
        <v>0.74299999999999999</v>
      </c>
      <c r="B746" s="109">
        <f t="shared" si="33"/>
        <v>128.78419</v>
      </c>
      <c r="E746" s="110">
        <f t="shared" si="34"/>
        <v>115.908</v>
      </c>
      <c r="F746" s="111">
        <v>0.74299999999999999</v>
      </c>
      <c r="J746" s="111">
        <v>0.74299999999999999</v>
      </c>
      <c r="K746" s="110">
        <f t="shared" si="35"/>
        <v>115.908</v>
      </c>
    </row>
    <row r="747" spans="1:11" x14ac:dyDescent="0.45">
      <c r="A747" s="108">
        <v>0.74399999999999999</v>
      </c>
      <c r="B747" s="109">
        <f t="shared" si="33"/>
        <v>128.95752000000002</v>
      </c>
      <c r="E747" s="110">
        <f t="shared" si="34"/>
        <v>116.06399999999999</v>
      </c>
      <c r="F747" s="111">
        <v>0.74399999999999999</v>
      </c>
      <c r="J747" s="111">
        <v>0.74399999999999999</v>
      </c>
      <c r="K747" s="110">
        <f t="shared" si="35"/>
        <v>116.06399999999999</v>
      </c>
    </row>
    <row r="748" spans="1:11" x14ac:dyDescent="0.45">
      <c r="A748" s="108">
        <v>0.745</v>
      </c>
      <c r="B748" s="109">
        <f t="shared" si="33"/>
        <v>129.13085000000001</v>
      </c>
      <c r="E748" s="110">
        <f t="shared" si="34"/>
        <v>116.22</v>
      </c>
      <c r="F748" s="111">
        <v>0.745</v>
      </c>
      <c r="J748" s="111">
        <v>0.745</v>
      </c>
      <c r="K748" s="110">
        <f t="shared" si="35"/>
        <v>116.22</v>
      </c>
    </row>
    <row r="749" spans="1:11" x14ac:dyDescent="0.45">
      <c r="A749" s="108">
        <v>0.746</v>
      </c>
      <c r="B749" s="109">
        <f t="shared" si="33"/>
        <v>129.30418</v>
      </c>
      <c r="E749" s="110">
        <f t="shared" si="34"/>
        <v>116.376</v>
      </c>
      <c r="F749" s="111">
        <v>0.746</v>
      </c>
      <c r="J749" s="111">
        <v>0.746</v>
      </c>
      <c r="K749" s="110">
        <f t="shared" si="35"/>
        <v>116.376</v>
      </c>
    </row>
    <row r="750" spans="1:11" x14ac:dyDescent="0.45">
      <c r="A750" s="108">
        <v>0.747</v>
      </c>
      <c r="B750" s="109">
        <f t="shared" si="33"/>
        <v>129.47751</v>
      </c>
      <c r="E750" s="110">
        <f t="shared" si="34"/>
        <v>116.532</v>
      </c>
      <c r="F750" s="111">
        <v>0.747</v>
      </c>
      <c r="J750" s="111">
        <v>0.747</v>
      </c>
      <c r="K750" s="110">
        <f t="shared" si="35"/>
        <v>116.532</v>
      </c>
    </row>
    <row r="751" spans="1:11" x14ac:dyDescent="0.45">
      <c r="A751" s="108">
        <v>0.748</v>
      </c>
      <c r="B751" s="109">
        <f t="shared" si="33"/>
        <v>129.65084000000002</v>
      </c>
      <c r="E751" s="110">
        <f t="shared" si="34"/>
        <v>116.688</v>
      </c>
      <c r="F751" s="111">
        <v>0.748</v>
      </c>
      <c r="J751" s="111">
        <v>0.748</v>
      </c>
      <c r="K751" s="110">
        <f t="shared" si="35"/>
        <v>116.688</v>
      </c>
    </row>
    <row r="752" spans="1:11" x14ac:dyDescent="0.45">
      <c r="A752" s="108">
        <v>0.749</v>
      </c>
      <c r="B752" s="109">
        <f t="shared" si="33"/>
        <v>129.82417000000001</v>
      </c>
      <c r="E752" s="110">
        <f t="shared" si="34"/>
        <v>116.84399999999999</v>
      </c>
      <c r="F752" s="111">
        <v>0.749</v>
      </c>
      <c r="J752" s="111">
        <v>0.749</v>
      </c>
      <c r="K752" s="110">
        <f t="shared" si="35"/>
        <v>116.84399999999999</v>
      </c>
    </row>
    <row r="753" spans="1:11" x14ac:dyDescent="0.45">
      <c r="A753" s="108">
        <v>0.75</v>
      </c>
      <c r="B753" s="109">
        <f t="shared" si="33"/>
        <v>129.9975</v>
      </c>
      <c r="E753" s="110">
        <f t="shared" si="34"/>
        <v>117</v>
      </c>
      <c r="F753" s="111">
        <v>0.75</v>
      </c>
      <c r="J753" s="111">
        <v>0.75</v>
      </c>
      <c r="K753" s="110">
        <f t="shared" si="35"/>
        <v>117</v>
      </c>
    </row>
    <row r="754" spans="1:11" x14ac:dyDescent="0.45">
      <c r="A754" s="108">
        <v>0.751</v>
      </c>
      <c r="B754" s="109">
        <f t="shared" si="33"/>
        <v>130.17083000000002</v>
      </c>
      <c r="E754" s="110">
        <f t="shared" si="34"/>
        <v>117.15600000000001</v>
      </c>
      <c r="F754" s="111">
        <v>0.751</v>
      </c>
      <c r="J754" s="111">
        <v>0.751</v>
      </c>
      <c r="K754" s="110">
        <f t="shared" si="35"/>
        <v>117.15600000000001</v>
      </c>
    </row>
    <row r="755" spans="1:11" x14ac:dyDescent="0.45">
      <c r="A755" s="108">
        <v>0.752</v>
      </c>
      <c r="B755" s="109">
        <f t="shared" si="33"/>
        <v>130.34416000000002</v>
      </c>
      <c r="E755" s="110">
        <f t="shared" si="34"/>
        <v>117.312</v>
      </c>
      <c r="F755" s="111">
        <v>0.752</v>
      </c>
      <c r="J755" s="111">
        <v>0.752</v>
      </c>
      <c r="K755" s="110">
        <f t="shared" si="35"/>
        <v>117.312</v>
      </c>
    </row>
    <row r="756" spans="1:11" x14ac:dyDescent="0.45">
      <c r="A756" s="108">
        <v>0.753</v>
      </c>
      <c r="B756" s="109">
        <f t="shared" si="33"/>
        <v>130.51749000000001</v>
      </c>
      <c r="E756" s="110">
        <f t="shared" si="34"/>
        <v>117.468</v>
      </c>
      <c r="F756" s="111">
        <v>0.753</v>
      </c>
      <c r="J756" s="111">
        <v>0.753</v>
      </c>
      <c r="K756" s="110">
        <f t="shared" si="35"/>
        <v>117.468</v>
      </c>
    </row>
    <row r="757" spans="1:11" x14ac:dyDescent="0.45">
      <c r="A757" s="108">
        <v>0.754</v>
      </c>
      <c r="B757" s="109">
        <f t="shared" si="33"/>
        <v>130.69082</v>
      </c>
      <c r="E757" s="110">
        <f t="shared" si="34"/>
        <v>117.624</v>
      </c>
      <c r="F757" s="111">
        <v>0.754</v>
      </c>
      <c r="J757" s="111">
        <v>0.754</v>
      </c>
      <c r="K757" s="110">
        <f t="shared" si="35"/>
        <v>117.624</v>
      </c>
    </row>
    <row r="758" spans="1:11" x14ac:dyDescent="0.45">
      <c r="A758" s="108">
        <v>0.755</v>
      </c>
      <c r="B758" s="109">
        <f t="shared" si="33"/>
        <v>130.86415000000002</v>
      </c>
      <c r="E758" s="110">
        <f t="shared" si="34"/>
        <v>117.78</v>
      </c>
      <c r="F758" s="111">
        <v>0.755</v>
      </c>
      <c r="J758" s="111">
        <v>0.755</v>
      </c>
      <c r="K758" s="110">
        <f t="shared" si="35"/>
        <v>117.78</v>
      </c>
    </row>
    <row r="759" spans="1:11" x14ac:dyDescent="0.45">
      <c r="A759" s="108">
        <v>0.75600000000000001</v>
      </c>
      <c r="B759" s="109">
        <f t="shared" si="33"/>
        <v>131.03748000000002</v>
      </c>
      <c r="E759" s="110">
        <f t="shared" si="34"/>
        <v>117.93600000000001</v>
      </c>
      <c r="F759" s="111">
        <v>0.75600000000000001</v>
      </c>
      <c r="J759" s="111">
        <v>0.75600000000000001</v>
      </c>
      <c r="K759" s="110">
        <f t="shared" si="35"/>
        <v>117.93600000000001</v>
      </c>
    </row>
    <row r="760" spans="1:11" x14ac:dyDescent="0.45">
      <c r="A760" s="108">
        <v>0.75700000000000001</v>
      </c>
      <c r="B760" s="109">
        <f t="shared" si="33"/>
        <v>131.21081000000001</v>
      </c>
      <c r="E760" s="110">
        <f t="shared" si="34"/>
        <v>118.092</v>
      </c>
      <c r="F760" s="111">
        <v>0.75700000000000001</v>
      </c>
      <c r="J760" s="111">
        <v>0.75700000000000001</v>
      </c>
      <c r="K760" s="110">
        <f t="shared" si="35"/>
        <v>118.092</v>
      </c>
    </row>
    <row r="761" spans="1:11" x14ac:dyDescent="0.45">
      <c r="A761" s="108">
        <v>0.75800000000000001</v>
      </c>
      <c r="B761" s="109">
        <f t="shared" si="33"/>
        <v>131.38414</v>
      </c>
      <c r="E761" s="110">
        <f t="shared" si="34"/>
        <v>118.248</v>
      </c>
      <c r="F761" s="111">
        <v>0.75800000000000001</v>
      </c>
      <c r="J761" s="111">
        <v>0.75800000000000001</v>
      </c>
      <c r="K761" s="110">
        <f t="shared" si="35"/>
        <v>118.248</v>
      </c>
    </row>
    <row r="762" spans="1:11" x14ac:dyDescent="0.45">
      <c r="A762" s="108">
        <v>0.75900000000000001</v>
      </c>
      <c r="B762" s="109">
        <f t="shared" si="33"/>
        <v>131.55747000000002</v>
      </c>
      <c r="E762" s="110">
        <f t="shared" si="34"/>
        <v>118.404</v>
      </c>
      <c r="F762" s="111">
        <v>0.75900000000000001</v>
      </c>
      <c r="J762" s="111">
        <v>0.75900000000000001</v>
      </c>
      <c r="K762" s="110">
        <f t="shared" si="35"/>
        <v>118.404</v>
      </c>
    </row>
    <row r="763" spans="1:11" x14ac:dyDescent="0.45">
      <c r="A763" s="108">
        <v>0.76</v>
      </c>
      <c r="B763" s="109">
        <f t="shared" si="33"/>
        <v>131.73080000000002</v>
      </c>
      <c r="E763" s="110">
        <f t="shared" si="34"/>
        <v>118.56</v>
      </c>
      <c r="F763" s="111">
        <v>0.76</v>
      </c>
      <c r="J763" s="111">
        <v>0.76</v>
      </c>
      <c r="K763" s="110">
        <f t="shared" si="35"/>
        <v>118.56</v>
      </c>
    </row>
    <row r="764" spans="1:11" x14ac:dyDescent="0.45">
      <c r="A764" s="108">
        <v>0.76100000000000001</v>
      </c>
      <c r="B764" s="109">
        <f t="shared" si="33"/>
        <v>131.90413000000001</v>
      </c>
      <c r="E764" s="110">
        <f t="shared" si="34"/>
        <v>118.71600000000001</v>
      </c>
      <c r="F764" s="111">
        <v>0.76100000000000001</v>
      </c>
      <c r="J764" s="111">
        <v>0.76100000000000001</v>
      </c>
      <c r="K764" s="110">
        <f t="shared" si="35"/>
        <v>118.71600000000001</v>
      </c>
    </row>
    <row r="765" spans="1:11" x14ac:dyDescent="0.45">
      <c r="A765" s="108">
        <v>0.76200000000000001</v>
      </c>
      <c r="B765" s="109">
        <f t="shared" si="33"/>
        <v>132.07746</v>
      </c>
      <c r="E765" s="110">
        <f t="shared" si="34"/>
        <v>118.872</v>
      </c>
      <c r="F765" s="111">
        <v>0.76200000000000001</v>
      </c>
      <c r="J765" s="111">
        <v>0.76200000000000001</v>
      </c>
      <c r="K765" s="110">
        <f t="shared" si="35"/>
        <v>118.872</v>
      </c>
    </row>
    <row r="766" spans="1:11" x14ac:dyDescent="0.45">
      <c r="A766" s="108">
        <v>0.76300000000000001</v>
      </c>
      <c r="B766" s="109">
        <f t="shared" si="33"/>
        <v>132.25079000000002</v>
      </c>
      <c r="E766" s="110">
        <f t="shared" si="34"/>
        <v>119.02800000000001</v>
      </c>
      <c r="F766" s="111">
        <v>0.76300000000000001</v>
      </c>
      <c r="J766" s="111">
        <v>0.76300000000000001</v>
      </c>
      <c r="K766" s="110">
        <f t="shared" si="35"/>
        <v>119.02800000000001</v>
      </c>
    </row>
    <row r="767" spans="1:11" x14ac:dyDescent="0.45">
      <c r="A767" s="108">
        <v>0.76400000000000001</v>
      </c>
      <c r="B767" s="109">
        <f t="shared" si="33"/>
        <v>132.42412000000002</v>
      </c>
      <c r="E767" s="110">
        <f t="shared" si="34"/>
        <v>119.184</v>
      </c>
      <c r="F767" s="111">
        <v>0.76400000000000001</v>
      </c>
      <c r="J767" s="111">
        <v>0.76400000000000001</v>
      </c>
      <c r="K767" s="110">
        <f t="shared" si="35"/>
        <v>119.184</v>
      </c>
    </row>
    <row r="768" spans="1:11" x14ac:dyDescent="0.45">
      <c r="A768" s="108">
        <v>0.76500000000000001</v>
      </c>
      <c r="B768" s="109">
        <f t="shared" si="33"/>
        <v>132.59745000000001</v>
      </c>
      <c r="E768" s="110">
        <f t="shared" si="34"/>
        <v>119.34</v>
      </c>
      <c r="F768" s="111">
        <v>0.76500000000000001</v>
      </c>
      <c r="J768" s="111">
        <v>0.76500000000000001</v>
      </c>
      <c r="K768" s="110">
        <f t="shared" si="35"/>
        <v>119.34</v>
      </c>
    </row>
    <row r="769" spans="1:11" x14ac:dyDescent="0.45">
      <c r="A769" s="108">
        <v>0.76600000000000001</v>
      </c>
      <c r="B769" s="109">
        <f t="shared" si="33"/>
        <v>132.77078</v>
      </c>
      <c r="E769" s="110">
        <f t="shared" si="34"/>
        <v>119.49600000000001</v>
      </c>
      <c r="F769" s="111">
        <v>0.76600000000000001</v>
      </c>
      <c r="J769" s="111">
        <v>0.76600000000000001</v>
      </c>
      <c r="K769" s="110">
        <f t="shared" si="35"/>
        <v>119.49600000000001</v>
      </c>
    </row>
    <row r="770" spans="1:11" x14ac:dyDescent="0.45">
      <c r="A770" s="108">
        <v>0.76700000000000002</v>
      </c>
      <c r="B770" s="109">
        <f t="shared" si="33"/>
        <v>132.94411000000002</v>
      </c>
      <c r="E770" s="110">
        <f t="shared" si="34"/>
        <v>119.652</v>
      </c>
      <c r="F770" s="111">
        <v>0.76700000000000002</v>
      </c>
      <c r="J770" s="111">
        <v>0.76700000000000002</v>
      </c>
      <c r="K770" s="110">
        <f t="shared" si="35"/>
        <v>119.652</v>
      </c>
    </row>
    <row r="771" spans="1:11" x14ac:dyDescent="0.45">
      <c r="A771" s="108">
        <v>0.76800000000000002</v>
      </c>
      <c r="B771" s="109">
        <f t="shared" ref="B771:B834" si="36">A771*$B$2</f>
        <v>133.11744000000002</v>
      </c>
      <c r="E771" s="110">
        <f t="shared" ref="E771:E834" si="37">F771*$E$2</f>
        <v>119.80800000000001</v>
      </c>
      <c r="F771" s="111">
        <v>0.76800000000000002</v>
      </c>
      <c r="J771" s="111">
        <v>0.76800000000000002</v>
      </c>
      <c r="K771" s="110">
        <f t="shared" ref="K771:K834" si="38">J771*$E$2</f>
        <v>119.80800000000001</v>
      </c>
    </row>
    <row r="772" spans="1:11" x14ac:dyDescent="0.45">
      <c r="A772" s="108">
        <v>0.76900000000000002</v>
      </c>
      <c r="B772" s="109">
        <f t="shared" si="36"/>
        <v>133.29077000000001</v>
      </c>
      <c r="E772" s="110">
        <f t="shared" si="37"/>
        <v>119.964</v>
      </c>
      <c r="F772" s="111">
        <v>0.76900000000000002</v>
      </c>
      <c r="J772" s="111">
        <v>0.76900000000000002</v>
      </c>
      <c r="K772" s="110">
        <f t="shared" si="38"/>
        <v>119.964</v>
      </c>
    </row>
    <row r="773" spans="1:11" x14ac:dyDescent="0.45">
      <c r="A773" s="108">
        <v>0.77</v>
      </c>
      <c r="B773" s="109">
        <f t="shared" si="36"/>
        <v>133.4641</v>
      </c>
      <c r="E773" s="110">
        <f t="shared" si="37"/>
        <v>120.12</v>
      </c>
      <c r="F773" s="111">
        <v>0.77</v>
      </c>
      <c r="J773" s="111">
        <v>0.77</v>
      </c>
      <c r="K773" s="110">
        <f t="shared" si="38"/>
        <v>120.12</v>
      </c>
    </row>
    <row r="774" spans="1:11" x14ac:dyDescent="0.45">
      <c r="A774" s="108">
        <v>0.77100000000000002</v>
      </c>
      <c r="B774" s="109">
        <f t="shared" si="36"/>
        <v>133.63743000000002</v>
      </c>
      <c r="E774" s="110">
        <f t="shared" si="37"/>
        <v>120.276</v>
      </c>
      <c r="F774" s="111">
        <v>0.77100000000000002</v>
      </c>
      <c r="J774" s="111">
        <v>0.77100000000000002</v>
      </c>
      <c r="K774" s="110">
        <f t="shared" si="38"/>
        <v>120.276</v>
      </c>
    </row>
    <row r="775" spans="1:11" x14ac:dyDescent="0.45">
      <c r="A775" s="108">
        <v>0.77200000000000002</v>
      </c>
      <c r="B775" s="109">
        <f t="shared" si="36"/>
        <v>133.81076000000002</v>
      </c>
      <c r="E775" s="110">
        <f t="shared" si="37"/>
        <v>120.432</v>
      </c>
      <c r="F775" s="111">
        <v>0.77200000000000002</v>
      </c>
      <c r="J775" s="111">
        <v>0.77200000000000002</v>
      </c>
      <c r="K775" s="110">
        <f t="shared" si="38"/>
        <v>120.432</v>
      </c>
    </row>
    <row r="776" spans="1:11" x14ac:dyDescent="0.45">
      <c r="A776" s="108">
        <v>0.77300000000000002</v>
      </c>
      <c r="B776" s="109">
        <f t="shared" si="36"/>
        <v>133.98409000000001</v>
      </c>
      <c r="E776" s="110">
        <f t="shared" si="37"/>
        <v>120.58800000000001</v>
      </c>
      <c r="F776" s="111">
        <v>0.77300000000000002</v>
      </c>
      <c r="J776" s="111">
        <v>0.77300000000000002</v>
      </c>
      <c r="K776" s="110">
        <f t="shared" si="38"/>
        <v>120.58800000000001</v>
      </c>
    </row>
    <row r="777" spans="1:11" x14ac:dyDescent="0.45">
      <c r="A777" s="108">
        <v>0.77400000000000002</v>
      </c>
      <c r="B777" s="109">
        <f t="shared" si="36"/>
        <v>134.15742</v>
      </c>
      <c r="E777" s="110">
        <f t="shared" si="37"/>
        <v>120.744</v>
      </c>
      <c r="F777" s="111">
        <v>0.77400000000000002</v>
      </c>
      <c r="J777" s="111">
        <v>0.77400000000000002</v>
      </c>
      <c r="K777" s="110">
        <f t="shared" si="38"/>
        <v>120.744</v>
      </c>
    </row>
    <row r="778" spans="1:11" x14ac:dyDescent="0.45">
      <c r="A778" s="108">
        <v>0.77500000000000002</v>
      </c>
      <c r="B778" s="109">
        <f t="shared" si="36"/>
        <v>134.33075000000002</v>
      </c>
      <c r="E778" s="110">
        <f t="shared" si="37"/>
        <v>120.9</v>
      </c>
      <c r="F778" s="111">
        <v>0.77500000000000002</v>
      </c>
      <c r="J778" s="111">
        <v>0.77500000000000002</v>
      </c>
      <c r="K778" s="110">
        <f t="shared" si="38"/>
        <v>120.9</v>
      </c>
    </row>
    <row r="779" spans="1:11" x14ac:dyDescent="0.45">
      <c r="A779" s="108">
        <v>0.77600000000000002</v>
      </c>
      <c r="B779" s="109">
        <f t="shared" si="36"/>
        <v>134.50408000000002</v>
      </c>
      <c r="E779" s="110">
        <f t="shared" si="37"/>
        <v>121.056</v>
      </c>
      <c r="F779" s="111">
        <v>0.77600000000000002</v>
      </c>
      <c r="J779" s="111">
        <v>0.77600000000000002</v>
      </c>
      <c r="K779" s="110">
        <f t="shared" si="38"/>
        <v>121.056</v>
      </c>
    </row>
    <row r="780" spans="1:11" x14ac:dyDescent="0.45">
      <c r="A780" s="108">
        <v>0.77700000000000002</v>
      </c>
      <c r="B780" s="109">
        <f t="shared" si="36"/>
        <v>134.67741000000001</v>
      </c>
      <c r="E780" s="110">
        <f t="shared" si="37"/>
        <v>121.212</v>
      </c>
      <c r="F780" s="111">
        <v>0.77700000000000002</v>
      </c>
      <c r="J780" s="111">
        <v>0.77700000000000002</v>
      </c>
      <c r="K780" s="110">
        <f t="shared" si="38"/>
        <v>121.212</v>
      </c>
    </row>
    <row r="781" spans="1:11" x14ac:dyDescent="0.45">
      <c r="A781" s="108">
        <v>0.77800000000000002</v>
      </c>
      <c r="B781" s="109">
        <f t="shared" si="36"/>
        <v>134.85074</v>
      </c>
      <c r="E781" s="110">
        <f t="shared" si="37"/>
        <v>121.36800000000001</v>
      </c>
      <c r="F781" s="111">
        <v>0.77800000000000002</v>
      </c>
      <c r="J781" s="111">
        <v>0.77800000000000002</v>
      </c>
      <c r="K781" s="110">
        <f t="shared" si="38"/>
        <v>121.36800000000001</v>
      </c>
    </row>
    <row r="782" spans="1:11" x14ac:dyDescent="0.45">
      <c r="A782" s="108">
        <v>0.77900000000000003</v>
      </c>
      <c r="B782" s="109">
        <f t="shared" si="36"/>
        <v>135.02407000000002</v>
      </c>
      <c r="E782" s="110">
        <f t="shared" si="37"/>
        <v>121.524</v>
      </c>
      <c r="F782" s="111">
        <v>0.77900000000000003</v>
      </c>
      <c r="J782" s="111">
        <v>0.77900000000000003</v>
      </c>
      <c r="K782" s="110">
        <f t="shared" si="38"/>
        <v>121.524</v>
      </c>
    </row>
    <row r="783" spans="1:11" x14ac:dyDescent="0.45">
      <c r="A783" s="108">
        <v>0.78</v>
      </c>
      <c r="B783" s="109">
        <f t="shared" si="36"/>
        <v>135.19740000000002</v>
      </c>
      <c r="E783" s="110">
        <f t="shared" si="37"/>
        <v>121.68</v>
      </c>
      <c r="F783" s="111">
        <v>0.78</v>
      </c>
      <c r="J783" s="111">
        <v>0.78</v>
      </c>
      <c r="K783" s="110">
        <f t="shared" si="38"/>
        <v>121.68</v>
      </c>
    </row>
    <row r="784" spans="1:11" x14ac:dyDescent="0.45">
      <c r="A784" s="108">
        <v>0.78100000000000003</v>
      </c>
      <c r="B784" s="109">
        <f t="shared" si="36"/>
        <v>135.37073000000001</v>
      </c>
      <c r="E784" s="110">
        <f t="shared" si="37"/>
        <v>121.836</v>
      </c>
      <c r="F784" s="111">
        <v>0.78100000000000003</v>
      </c>
      <c r="J784" s="111">
        <v>0.78100000000000003</v>
      </c>
      <c r="K784" s="110">
        <f t="shared" si="38"/>
        <v>121.836</v>
      </c>
    </row>
    <row r="785" spans="1:11" x14ac:dyDescent="0.45">
      <c r="A785" s="108">
        <v>0.78200000000000003</v>
      </c>
      <c r="B785" s="109">
        <f t="shared" si="36"/>
        <v>135.54406</v>
      </c>
      <c r="E785" s="110">
        <f t="shared" si="37"/>
        <v>121.992</v>
      </c>
      <c r="F785" s="111">
        <v>0.78200000000000003</v>
      </c>
      <c r="J785" s="111">
        <v>0.78200000000000003</v>
      </c>
      <c r="K785" s="110">
        <f t="shared" si="38"/>
        <v>121.992</v>
      </c>
    </row>
    <row r="786" spans="1:11" x14ac:dyDescent="0.45">
      <c r="A786" s="108">
        <v>0.78300000000000003</v>
      </c>
      <c r="B786" s="109">
        <f t="shared" si="36"/>
        <v>135.71739000000002</v>
      </c>
      <c r="E786" s="110">
        <f t="shared" si="37"/>
        <v>122.14800000000001</v>
      </c>
      <c r="F786" s="111">
        <v>0.78300000000000003</v>
      </c>
      <c r="J786" s="111">
        <v>0.78300000000000003</v>
      </c>
      <c r="K786" s="110">
        <f t="shared" si="38"/>
        <v>122.14800000000001</v>
      </c>
    </row>
    <row r="787" spans="1:11" x14ac:dyDescent="0.45">
      <c r="A787" s="108">
        <v>0.78400000000000003</v>
      </c>
      <c r="B787" s="109">
        <f t="shared" si="36"/>
        <v>135.89072000000002</v>
      </c>
      <c r="E787" s="110">
        <f t="shared" si="37"/>
        <v>122.304</v>
      </c>
      <c r="F787" s="111">
        <v>0.78400000000000003</v>
      </c>
      <c r="J787" s="111">
        <v>0.78400000000000003</v>
      </c>
      <c r="K787" s="110">
        <f t="shared" si="38"/>
        <v>122.304</v>
      </c>
    </row>
    <row r="788" spans="1:11" x14ac:dyDescent="0.45">
      <c r="A788" s="108">
        <v>0.78500000000000003</v>
      </c>
      <c r="B788" s="109">
        <f t="shared" si="36"/>
        <v>136.06405000000001</v>
      </c>
      <c r="E788" s="110">
        <f t="shared" si="37"/>
        <v>122.46000000000001</v>
      </c>
      <c r="F788" s="111">
        <v>0.78500000000000003</v>
      </c>
      <c r="J788" s="111">
        <v>0.78500000000000003</v>
      </c>
      <c r="K788" s="110">
        <f t="shared" si="38"/>
        <v>122.46000000000001</v>
      </c>
    </row>
    <row r="789" spans="1:11" x14ac:dyDescent="0.45">
      <c r="A789" s="108">
        <v>0.78600000000000003</v>
      </c>
      <c r="B789" s="109">
        <f t="shared" si="36"/>
        <v>136.23738</v>
      </c>
      <c r="E789" s="110">
        <f t="shared" si="37"/>
        <v>122.616</v>
      </c>
      <c r="F789" s="111">
        <v>0.78600000000000003</v>
      </c>
      <c r="J789" s="111">
        <v>0.78600000000000003</v>
      </c>
      <c r="K789" s="110">
        <f t="shared" si="38"/>
        <v>122.616</v>
      </c>
    </row>
    <row r="790" spans="1:11" x14ac:dyDescent="0.45">
      <c r="A790" s="108">
        <v>0.78700000000000003</v>
      </c>
      <c r="B790" s="109">
        <f t="shared" si="36"/>
        <v>136.41071000000002</v>
      </c>
      <c r="E790" s="110">
        <f t="shared" si="37"/>
        <v>122.77200000000001</v>
      </c>
      <c r="F790" s="111">
        <v>0.78700000000000003</v>
      </c>
      <c r="J790" s="111">
        <v>0.78700000000000003</v>
      </c>
      <c r="K790" s="110">
        <f t="shared" si="38"/>
        <v>122.77200000000001</v>
      </c>
    </row>
    <row r="791" spans="1:11" x14ac:dyDescent="0.45">
      <c r="A791" s="108">
        <v>0.78800000000000003</v>
      </c>
      <c r="B791" s="109">
        <f t="shared" si="36"/>
        <v>136.58404000000002</v>
      </c>
      <c r="E791" s="110">
        <f t="shared" si="37"/>
        <v>122.92800000000001</v>
      </c>
      <c r="F791" s="111">
        <v>0.78800000000000003</v>
      </c>
      <c r="J791" s="111">
        <v>0.78800000000000003</v>
      </c>
      <c r="K791" s="110">
        <f t="shared" si="38"/>
        <v>122.92800000000001</v>
      </c>
    </row>
    <row r="792" spans="1:11" x14ac:dyDescent="0.45">
      <c r="A792" s="108">
        <v>0.78900000000000003</v>
      </c>
      <c r="B792" s="109">
        <f t="shared" si="36"/>
        <v>136.75737000000001</v>
      </c>
      <c r="E792" s="110">
        <f t="shared" si="37"/>
        <v>123.084</v>
      </c>
      <c r="F792" s="111">
        <v>0.78900000000000003</v>
      </c>
      <c r="J792" s="111">
        <v>0.78900000000000003</v>
      </c>
      <c r="K792" s="110">
        <f t="shared" si="38"/>
        <v>123.084</v>
      </c>
    </row>
    <row r="793" spans="1:11" x14ac:dyDescent="0.45">
      <c r="A793" s="108">
        <v>0.79</v>
      </c>
      <c r="B793" s="109">
        <f t="shared" si="36"/>
        <v>136.93070000000003</v>
      </c>
      <c r="E793" s="110">
        <f t="shared" si="37"/>
        <v>123.24000000000001</v>
      </c>
      <c r="F793" s="111">
        <v>0.79</v>
      </c>
      <c r="J793" s="111">
        <v>0.79</v>
      </c>
      <c r="K793" s="110">
        <f t="shared" si="38"/>
        <v>123.24000000000001</v>
      </c>
    </row>
    <row r="794" spans="1:11" x14ac:dyDescent="0.45">
      <c r="A794" s="108">
        <v>0.79100000000000004</v>
      </c>
      <c r="B794" s="109">
        <f t="shared" si="36"/>
        <v>137.10403000000002</v>
      </c>
      <c r="E794" s="110">
        <f t="shared" si="37"/>
        <v>123.396</v>
      </c>
      <c r="F794" s="111">
        <v>0.79100000000000004</v>
      </c>
      <c r="J794" s="111">
        <v>0.79100000000000004</v>
      </c>
      <c r="K794" s="110">
        <f t="shared" si="38"/>
        <v>123.396</v>
      </c>
    </row>
    <row r="795" spans="1:11" x14ac:dyDescent="0.45">
      <c r="A795" s="108">
        <v>0.79200000000000004</v>
      </c>
      <c r="B795" s="109">
        <f t="shared" si="36"/>
        <v>137.27736000000002</v>
      </c>
      <c r="E795" s="110">
        <f t="shared" si="37"/>
        <v>123.55200000000001</v>
      </c>
      <c r="F795" s="111">
        <v>0.79200000000000004</v>
      </c>
      <c r="J795" s="111">
        <v>0.79200000000000004</v>
      </c>
      <c r="K795" s="110">
        <f t="shared" si="38"/>
        <v>123.55200000000001</v>
      </c>
    </row>
    <row r="796" spans="1:11" x14ac:dyDescent="0.45">
      <c r="A796" s="108">
        <v>0.79300000000000004</v>
      </c>
      <c r="B796" s="109">
        <f t="shared" si="36"/>
        <v>137.45069000000001</v>
      </c>
      <c r="E796" s="110">
        <f t="shared" si="37"/>
        <v>123.70800000000001</v>
      </c>
      <c r="F796" s="111">
        <v>0.79300000000000004</v>
      </c>
      <c r="J796" s="111">
        <v>0.79300000000000004</v>
      </c>
      <c r="K796" s="110">
        <f t="shared" si="38"/>
        <v>123.70800000000001</v>
      </c>
    </row>
    <row r="797" spans="1:11" x14ac:dyDescent="0.45">
      <c r="A797" s="108">
        <v>0.79400000000000004</v>
      </c>
      <c r="B797" s="109">
        <f t="shared" si="36"/>
        <v>137.62402000000003</v>
      </c>
      <c r="E797" s="110">
        <f t="shared" si="37"/>
        <v>123.864</v>
      </c>
      <c r="F797" s="111">
        <v>0.79400000000000004</v>
      </c>
      <c r="J797" s="111">
        <v>0.79400000000000004</v>
      </c>
      <c r="K797" s="110">
        <f t="shared" si="38"/>
        <v>123.864</v>
      </c>
    </row>
    <row r="798" spans="1:11" x14ac:dyDescent="0.45">
      <c r="A798" s="108">
        <v>0.79500000000000004</v>
      </c>
      <c r="B798" s="109">
        <f t="shared" si="36"/>
        <v>137.79735000000002</v>
      </c>
      <c r="E798" s="110">
        <f t="shared" si="37"/>
        <v>124.02000000000001</v>
      </c>
      <c r="F798" s="111">
        <v>0.79500000000000004</v>
      </c>
      <c r="J798" s="111">
        <v>0.79500000000000004</v>
      </c>
      <c r="K798" s="110">
        <f t="shared" si="38"/>
        <v>124.02000000000001</v>
      </c>
    </row>
    <row r="799" spans="1:11" x14ac:dyDescent="0.45">
      <c r="A799" s="108">
        <v>0.79600000000000004</v>
      </c>
      <c r="B799" s="109">
        <f t="shared" si="36"/>
        <v>137.97068000000002</v>
      </c>
      <c r="E799" s="110">
        <f t="shared" si="37"/>
        <v>124.176</v>
      </c>
      <c r="F799" s="111">
        <v>0.79600000000000004</v>
      </c>
      <c r="J799" s="111">
        <v>0.79600000000000004</v>
      </c>
      <c r="K799" s="110">
        <f t="shared" si="38"/>
        <v>124.176</v>
      </c>
    </row>
    <row r="800" spans="1:11" x14ac:dyDescent="0.45">
      <c r="A800" s="108">
        <v>0.79700000000000004</v>
      </c>
      <c r="B800" s="109">
        <f t="shared" si="36"/>
        <v>138.14401000000001</v>
      </c>
      <c r="E800" s="110">
        <f t="shared" si="37"/>
        <v>124.33200000000001</v>
      </c>
      <c r="F800" s="111">
        <v>0.79700000000000004</v>
      </c>
      <c r="J800" s="111">
        <v>0.79700000000000004</v>
      </c>
      <c r="K800" s="110">
        <f t="shared" si="38"/>
        <v>124.33200000000001</v>
      </c>
    </row>
    <row r="801" spans="1:14" x14ac:dyDescent="0.45">
      <c r="A801" s="108">
        <v>0.79800000000000004</v>
      </c>
      <c r="B801" s="109">
        <f t="shared" si="36"/>
        <v>138.31734000000003</v>
      </c>
      <c r="E801" s="110">
        <f t="shared" si="37"/>
        <v>124.488</v>
      </c>
      <c r="F801" s="111">
        <v>0.79800000000000004</v>
      </c>
      <c r="J801" s="111">
        <v>0.79800000000000004</v>
      </c>
      <c r="K801" s="110">
        <f t="shared" si="38"/>
        <v>124.488</v>
      </c>
    </row>
    <row r="802" spans="1:14" x14ac:dyDescent="0.45">
      <c r="A802" s="108">
        <v>0.79900000000000004</v>
      </c>
      <c r="B802" s="109">
        <f t="shared" si="36"/>
        <v>138.49067000000002</v>
      </c>
      <c r="E802" s="110">
        <f t="shared" si="37"/>
        <v>124.64400000000001</v>
      </c>
      <c r="F802" s="111">
        <v>0.79900000000000004</v>
      </c>
      <c r="J802" s="111">
        <v>0.79900000000000004</v>
      </c>
      <c r="K802" s="110">
        <f t="shared" si="38"/>
        <v>124.64400000000001</v>
      </c>
    </row>
    <row r="803" spans="1:14" x14ac:dyDescent="0.45">
      <c r="A803" s="108">
        <v>0.8</v>
      </c>
      <c r="B803" s="109">
        <f t="shared" si="36"/>
        <v>138.66400000000002</v>
      </c>
      <c r="E803" s="110">
        <f t="shared" si="37"/>
        <v>124.80000000000001</v>
      </c>
      <c r="F803" s="111">
        <v>0.8</v>
      </c>
      <c r="J803" s="111">
        <v>0.8</v>
      </c>
      <c r="K803" s="110">
        <f t="shared" si="38"/>
        <v>124.80000000000001</v>
      </c>
    </row>
    <row r="804" spans="1:14" x14ac:dyDescent="0.45">
      <c r="A804" s="108">
        <v>0.80100000000000005</v>
      </c>
      <c r="B804" s="109">
        <f t="shared" si="36"/>
        <v>138.83733000000001</v>
      </c>
      <c r="E804" s="110">
        <f t="shared" si="37"/>
        <v>124.956</v>
      </c>
      <c r="F804" s="111">
        <v>0.80100000000000005</v>
      </c>
      <c r="J804" s="111">
        <v>0.80100000000000005</v>
      </c>
      <c r="K804" s="110">
        <f t="shared" si="38"/>
        <v>124.956</v>
      </c>
    </row>
    <row r="805" spans="1:14" x14ac:dyDescent="0.45">
      <c r="A805" s="108">
        <v>0.80200000000000005</v>
      </c>
      <c r="B805" s="109">
        <f t="shared" si="36"/>
        <v>139.01066000000003</v>
      </c>
      <c r="E805" s="110">
        <f t="shared" si="37"/>
        <v>125.11200000000001</v>
      </c>
      <c r="F805" s="111">
        <v>0.80200000000000005</v>
      </c>
      <c r="J805" s="111">
        <v>0.80200000000000005</v>
      </c>
      <c r="K805" s="110">
        <f t="shared" si="38"/>
        <v>125.11200000000001</v>
      </c>
    </row>
    <row r="806" spans="1:14" x14ac:dyDescent="0.45">
      <c r="A806" s="108">
        <v>0.80300000000000005</v>
      </c>
      <c r="B806" s="109">
        <f t="shared" si="36"/>
        <v>139.18399000000002</v>
      </c>
      <c r="E806" s="110">
        <f t="shared" si="37"/>
        <v>125.268</v>
      </c>
      <c r="F806" s="111">
        <v>0.80300000000000005</v>
      </c>
      <c r="J806" s="111">
        <v>0.80300000000000005</v>
      </c>
      <c r="K806" s="110">
        <f t="shared" si="38"/>
        <v>125.268</v>
      </c>
    </row>
    <row r="807" spans="1:14" x14ac:dyDescent="0.45">
      <c r="A807" s="108">
        <v>0.80400000000000005</v>
      </c>
      <c r="B807" s="109">
        <f t="shared" si="36"/>
        <v>139.35732000000002</v>
      </c>
      <c r="E807" s="110">
        <f t="shared" si="37"/>
        <v>125.42400000000001</v>
      </c>
      <c r="F807" s="111">
        <v>0.80400000000000005</v>
      </c>
      <c r="J807" s="111">
        <v>0.80400000000000005</v>
      </c>
      <c r="K807" s="110">
        <f t="shared" si="38"/>
        <v>125.42400000000001</v>
      </c>
      <c r="N807">
        <f>156*0.8</f>
        <v>124.80000000000001</v>
      </c>
    </row>
    <row r="808" spans="1:14" x14ac:dyDescent="0.45">
      <c r="A808" s="108">
        <v>0.80500000000000005</v>
      </c>
      <c r="B808" s="109">
        <f t="shared" si="36"/>
        <v>139.53065000000001</v>
      </c>
      <c r="E808" s="110">
        <f t="shared" si="37"/>
        <v>125.58000000000001</v>
      </c>
      <c r="F808" s="111">
        <v>0.80500000000000005</v>
      </c>
      <c r="J808" s="111">
        <v>0.80500000000000005</v>
      </c>
      <c r="K808" s="110">
        <f t="shared" si="38"/>
        <v>125.58000000000001</v>
      </c>
    </row>
    <row r="809" spans="1:14" x14ac:dyDescent="0.45">
      <c r="A809" s="108">
        <v>0.80600000000000005</v>
      </c>
      <c r="B809" s="109">
        <f t="shared" si="36"/>
        <v>139.70398000000003</v>
      </c>
      <c r="E809" s="110">
        <f t="shared" si="37"/>
        <v>125.736</v>
      </c>
      <c r="F809" s="111">
        <v>0.80600000000000005</v>
      </c>
      <c r="J809" s="111">
        <v>0.80600000000000005</v>
      </c>
      <c r="K809" s="110">
        <f t="shared" si="38"/>
        <v>125.736</v>
      </c>
    </row>
    <row r="810" spans="1:14" x14ac:dyDescent="0.45">
      <c r="A810" s="108">
        <v>0.80700000000000005</v>
      </c>
      <c r="B810" s="109">
        <f t="shared" si="36"/>
        <v>139.87731000000002</v>
      </c>
      <c r="E810" s="110">
        <f t="shared" si="37"/>
        <v>125.89200000000001</v>
      </c>
      <c r="F810" s="111">
        <v>0.80700000000000005</v>
      </c>
      <c r="J810" s="111">
        <v>0.80700000000000005</v>
      </c>
      <c r="K810" s="110">
        <f t="shared" si="38"/>
        <v>125.89200000000001</v>
      </c>
    </row>
    <row r="811" spans="1:14" x14ac:dyDescent="0.45">
      <c r="A811" s="108">
        <v>0.80800000000000005</v>
      </c>
      <c r="B811" s="109">
        <f t="shared" si="36"/>
        <v>140.05064000000002</v>
      </c>
      <c r="E811" s="110">
        <f t="shared" si="37"/>
        <v>126.048</v>
      </c>
      <c r="F811" s="111">
        <v>0.80800000000000005</v>
      </c>
      <c r="J811" s="111">
        <v>0.80800000000000005</v>
      </c>
      <c r="K811" s="110">
        <f t="shared" si="38"/>
        <v>126.048</v>
      </c>
    </row>
    <row r="812" spans="1:14" x14ac:dyDescent="0.45">
      <c r="A812" s="108">
        <v>0.80900000000000005</v>
      </c>
      <c r="B812" s="109">
        <f t="shared" si="36"/>
        <v>140.22397000000001</v>
      </c>
      <c r="E812" s="110">
        <f t="shared" si="37"/>
        <v>126.20400000000001</v>
      </c>
      <c r="F812" s="111">
        <v>0.80900000000000005</v>
      </c>
      <c r="J812" s="111">
        <v>0.80900000000000005</v>
      </c>
      <c r="K812" s="110">
        <f t="shared" si="38"/>
        <v>126.20400000000001</v>
      </c>
    </row>
    <row r="813" spans="1:14" x14ac:dyDescent="0.45">
      <c r="A813" s="108">
        <v>0.81</v>
      </c>
      <c r="B813" s="109">
        <f t="shared" si="36"/>
        <v>140.39730000000003</v>
      </c>
      <c r="E813" s="110">
        <f t="shared" si="37"/>
        <v>126.36000000000001</v>
      </c>
      <c r="F813" s="111">
        <v>0.81</v>
      </c>
      <c r="J813" s="111">
        <v>0.81</v>
      </c>
      <c r="K813" s="110">
        <f t="shared" si="38"/>
        <v>126.36000000000001</v>
      </c>
    </row>
    <row r="814" spans="1:14" x14ac:dyDescent="0.45">
      <c r="A814" s="108">
        <v>0.81100000000000005</v>
      </c>
      <c r="B814" s="109">
        <f t="shared" si="36"/>
        <v>140.57063000000002</v>
      </c>
      <c r="E814" s="110">
        <f t="shared" si="37"/>
        <v>126.51600000000001</v>
      </c>
      <c r="F814" s="111">
        <v>0.81100000000000005</v>
      </c>
      <c r="J814" s="111">
        <v>0.81100000000000005</v>
      </c>
      <c r="K814" s="110">
        <f t="shared" si="38"/>
        <v>126.51600000000001</v>
      </c>
    </row>
    <row r="815" spans="1:14" x14ac:dyDescent="0.45">
      <c r="A815" s="108">
        <v>0.81200000000000006</v>
      </c>
      <c r="B815" s="109">
        <f t="shared" si="36"/>
        <v>140.74396000000002</v>
      </c>
      <c r="E815" s="110">
        <f t="shared" si="37"/>
        <v>126.67200000000001</v>
      </c>
      <c r="F815" s="111">
        <v>0.81200000000000006</v>
      </c>
      <c r="J815" s="111">
        <v>0.81200000000000006</v>
      </c>
      <c r="K815" s="110">
        <f t="shared" si="38"/>
        <v>126.67200000000001</v>
      </c>
    </row>
    <row r="816" spans="1:14" x14ac:dyDescent="0.45">
      <c r="A816" s="108">
        <v>0.81299999999999994</v>
      </c>
      <c r="B816" s="109">
        <f t="shared" si="36"/>
        <v>140.91729000000001</v>
      </c>
      <c r="E816" s="110">
        <f t="shared" si="37"/>
        <v>126.82799999999999</v>
      </c>
      <c r="F816" s="111">
        <v>0.81299999999999994</v>
      </c>
      <c r="J816" s="111">
        <v>0.81299999999999994</v>
      </c>
      <c r="K816" s="110">
        <f t="shared" si="38"/>
        <v>126.82799999999999</v>
      </c>
    </row>
    <row r="817" spans="1:11" x14ac:dyDescent="0.45">
      <c r="A817" s="108">
        <v>0.81399999999999995</v>
      </c>
      <c r="B817" s="109">
        <f t="shared" si="36"/>
        <v>141.09062</v>
      </c>
      <c r="E817" s="110">
        <f t="shared" si="37"/>
        <v>126.98399999999999</v>
      </c>
      <c r="F817" s="111">
        <v>0.81399999999999995</v>
      </c>
      <c r="J817" s="111">
        <v>0.81399999999999995</v>
      </c>
      <c r="K817" s="110">
        <f t="shared" si="38"/>
        <v>126.98399999999999</v>
      </c>
    </row>
    <row r="818" spans="1:11" x14ac:dyDescent="0.45">
      <c r="A818" s="108">
        <v>0.81499999999999995</v>
      </c>
      <c r="B818" s="109">
        <f t="shared" si="36"/>
        <v>141.26394999999999</v>
      </c>
      <c r="E818" s="110">
        <f t="shared" si="37"/>
        <v>127.13999999999999</v>
      </c>
      <c r="F818" s="111">
        <v>0.81499999999999995</v>
      </c>
      <c r="J818" s="111">
        <v>0.81499999999999995</v>
      </c>
      <c r="K818" s="110">
        <f t="shared" si="38"/>
        <v>127.13999999999999</v>
      </c>
    </row>
    <row r="819" spans="1:11" x14ac:dyDescent="0.45">
      <c r="A819" s="108">
        <v>0.81599999999999995</v>
      </c>
      <c r="B819" s="109">
        <f t="shared" si="36"/>
        <v>141.43727999999999</v>
      </c>
      <c r="E819" s="110">
        <f t="shared" si="37"/>
        <v>127.29599999999999</v>
      </c>
      <c r="F819" s="111">
        <v>0.81599999999999995</v>
      </c>
      <c r="J819" s="111">
        <v>0.81599999999999995</v>
      </c>
      <c r="K819" s="110">
        <f t="shared" si="38"/>
        <v>127.29599999999999</v>
      </c>
    </row>
    <row r="820" spans="1:11" x14ac:dyDescent="0.45">
      <c r="A820" s="108">
        <v>0.81699999999999995</v>
      </c>
      <c r="B820" s="109">
        <f t="shared" si="36"/>
        <v>141.61061000000001</v>
      </c>
      <c r="E820" s="110">
        <f t="shared" si="37"/>
        <v>127.452</v>
      </c>
      <c r="F820" s="111">
        <v>0.81699999999999995</v>
      </c>
      <c r="J820" s="111">
        <v>0.81699999999999995</v>
      </c>
      <c r="K820" s="110">
        <f t="shared" si="38"/>
        <v>127.452</v>
      </c>
    </row>
    <row r="821" spans="1:11" x14ac:dyDescent="0.45">
      <c r="A821" s="108">
        <v>0.81799999999999995</v>
      </c>
      <c r="B821" s="109">
        <f t="shared" si="36"/>
        <v>141.78394</v>
      </c>
      <c r="E821" s="110">
        <f t="shared" si="37"/>
        <v>127.60799999999999</v>
      </c>
      <c r="F821" s="111">
        <v>0.81799999999999995</v>
      </c>
      <c r="J821" s="111">
        <v>0.81799999999999995</v>
      </c>
      <c r="K821" s="110">
        <f t="shared" si="38"/>
        <v>127.60799999999999</v>
      </c>
    </row>
    <row r="822" spans="1:11" x14ac:dyDescent="0.45">
      <c r="A822" s="108">
        <v>0.81899999999999995</v>
      </c>
      <c r="B822" s="109">
        <f t="shared" si="36"/>
        <v>141.95726999999999</v>
      </c>
      <c r="E822" s="110">
        <f t="shared" si="37"/>
        <v>127.764</v>
      </c>
      <c r="F822" s="111">
        <v>0.81899999999999995</v>
      </c>
      <c r="J822" s="111">
        <v>0.81899999999999995</v>
      </c>
      <c r="K822" s="110">
        <f t="shared" si="38"/>
        <v>127.764</v>
      </c>
    </row>
    <row r="823" spans="1:11" x14ac:dyDescent="0.45">
      <c r="A823" s="108">
        <v>0.82</v>
      </c>
      <c r="B823" s="109">
        <f t="shared" si="36"/>
        <v>142.13060000000002</v>
      </c>
      <c r="E823" s="110">
        <f t="shared" si="37"/>
        <v>127.91999999999999</v>
      </c>
      <c r="F823" s="111">
        <v>0.82</v>
      </c>
      <c r="J823" s="111">
        <v>0.82</v>
      </c>
      <c r="K823" s="110">
        <f t="shared" si="38"/>
        <v>127.91999999999999</v>
      </c>
    </row>
    <row r="824" spans="1:11" x14ac:dyDescent="0.45">
      <c r="A824" s="108">
        <v>0.82099999999999995</v>
      </c>
      <c r="B824" s="109">
        <f t="shared" si="36"/>
        <v>142.30393000000001</v>
      </c>
      <c r="E824" s="110">
        <f t="shared" si="37"/>
        <v>128.07599999999999</v>
      </c>
      <c r="F824" s="111">
        <v>0.82099999999999995</v>
      </c>
      <c r="J824" s="111">
        <v>0.82099999999999995</v>
      </c>
      <c r="K824" s="110">
        <f t="shared" si="38"/>
        <v>128.07599999999999</v>
      </c>
    </row>
    <row r="825" spans="1:11" x14ac:dyDescent="0.45">
      <c r="A825" s="108">
        <v>0.82199999999999995</v>
      </c>
      <c r="B825" s="109">
        <f t="shared" si="36"/>
        <v>142.47726</v>
      </c>
      <c r="E825" s="110">
        <f t="shared" si="37"/>
        <v>128.232</v>
      </c>
      <c r="F825" s="111">
        <v>0.82199999999999995</v>
      </c>
      <c r="J825" s="111">
        <v>0.82199999999999995</v>
      </c>
      <c r="K825" s="110">
        <f t="shared" si="38"/>
        <v>128.232</v>
      </c>
    </row>
    <row r="826" spans="1:11" x14ac:dyDescent="0.45">
      <c r="A826" s="108">
        <v>0.82299999999999995</v>
      </c>
      <c r="B826" s="109">
        <f t="shared" si="36"/>
        <v>142.65058999999999</v>
      </c>
      <c r="E826" s="110">
        <f t="shared" si="37"/>
        <v>128.38800000000001</v>
      </c>
      <c r="F826" s="111">
        <v>0.82299999999999995</v>
      </c>
      <c r="J826" s="111">
        <v>0.82299999999999995</v>
      </c>
      <c r="K826" s="110">
        <f t="shared" si="38"/>
        <v>128.38800000000001</v>
      </c>
    </row>
    <row r="827" spans="1:11" x14ac:dyDescent="0.45">
      <c r="A827" s="108">
        <v>0.82399999999999995</v>
      </c>
      <c r="B827" s="109">
        <f t="shared" si="36"/>
        <v>142.82392000000002</v>
      </c>
      <c r="E827" s="110">
        <f t="shared" si="37"/>
        <v>128.54399999999998</v>
      </c>
      <c r="F827" s="111">
        <v>0.82399999999999995</v>
      </c>
      <c r="J827" s="111">
        <v>0.82399999999999995</v>
      </c>
      <c r="K827" s="110">
        <f t="shared" si="38"/>
        <v>128.54399999999998</v>
      </c>
    </row>
    <row r="828" spans="1:11" x14ac:dyDescent="0.45">
      <c r="A828" s="108">
        <v>0.82499999999999996</v>
      </c>
      <c r="B828" s="109">
        <f t="shared" si="36"/>
        <v>142.99725000000001</v>
      </c>
      <c r="E828" s="110">
        <f t="shared" si="37"/>
        <v>128.69999999999999</v>
      </c>
      <c r="F828" s="111">
        <v>0.82499999999999996</v>
      </c>
      <c r="J828" s="111">
        <v>0.82499999999999996</v>
      </c>
      <c r="K828" s="110">
        <f t="shared" si="38"/>
        <v>128.69999999999999</v>
      </c>
    </row>
    <row r="829" spans="1:11" x14ac:dyDescent="0.45">
      <c r="A829" s="108">
        <v>0.82599999999999996</v>
      </c>
      <c r="B829" s="109">
        <f t="shared" si="36"/>
        <v>143.17058</v>
      </c>
      <c r="E829" s="110">
        <f t="shared" si="37"/>
        <v>128.85599999999999</v>
      </c>
      <c r="F829" s="111">
        <v>0.82599999999999996</v>
      </c>
      <c r="J829" s="111">
        <v>0.82599999999999996</v>
      </c>
      <c r="K829" s="110">
        <f t="shared" si="38"/>
        <v>128.85599999999999</v>
      </c>
    </row>
    <row r="830" spans="1:11" x14ac:dyDescent="0.45">
      <c r="A830" s="108">
        <v>0.82699999999999996</v>
      </c>
      <c r="B830" s="109">
        <f t="shared" si="36"/>
        <v>143.34390999999999</v>
      </c>
      <c r="E830" s="110">
        <f t="shared" si="37"/>
        <v>129.012</v>
      </c>
      <c r="F830" s="111">
        <v>0.82699999999999996</v>
      </c>
      <c r="J830" s="111">
        <v>0.82699999999999996</v>
      </c>
      <c r="K830" s="110">
        <f t="shared" si="38"/>
        <v>129.012</v>
      </c>
    </row>
    <row r="831" spans="1:11" x14ac:dyDescent="0.45">
      <c r="A831" s="108">
        <v>0.82799999999999996</v>
      </c>
      <c r="B831" s="109">
        <f t="shared" si="36"/>
        <v>143.51724000000002</v>
      </c>
      <c r="E831" s="110">
        <f t="shared" si="37"/>
        <v>129.16800000000001</v>
      </c>
      <c r="F831" s="111">
        <v>0.82799999999999996</v>
      </c>
      <c r="J831" s="111">
        <v>0.82799999999999996</v>
      </c>
      <c r="K831" s="110">
        <f t="shared" si="38"/>
        <v>129.16800000000001</v>
      </c>
    </row>
    <row r="832" spans="1:11" x14ac:dyDescent="0.45">
      <c r="A832" s="108">
        <v>0.82899999999999996</v>
      </c>
      <c r="B832" s="109">
        <f t="shared" si="36"/>
        <v>143.69057000000001</v>
      </c>
      <c r="E832" s="110">
        <f t="shared" si="37"/>
        <v>129.32399999999998</v>
      </c>
      <c r="F832" s="111">
        <v>0.82899999999999996</v>
      </c>
      <c r="J832" s="111">
        <v>0.82899999999999996</v>
      </c>
      <c r="K832" s="110">
        <f t="shared" si="38"/>
        <v>129.32399999999998</v>
      </c>
    </row>
    <row r="833" spans="1:11" x14ac:dyDescent="0.45">
      <c r="A833" s="108">
        <v>0.83</v>
      </c>
      <c r="B833" s="109">
        <f t="shared" si="36"/>
        <v>143.8639</v>
      </c>
      <c r="E833" s="110">
        <f t="shared" si="37"/>
        <v>129.47999999999999</v>
      </c>
      <c r="F833" s="111">
        <v>0.83</v>
      </c>
      <c r="J833" s="111">
        <v>0.83</v>
      </c>
      <c r="K833" s="110">
        <f t="shared" si="38"/>
        <v>129.47999999999999</v>
      </c>
    </row>
    <row r="834" spans="1:11" x14ac:dyDescent="0.45">
      <c r="A834" s="108">
        <v>0.83099999999999996</v>
      </c>
      <c r="B834" s="109">
        <f t="shared" si="36"/>
        <v>144.03722999999999</v>
      </c>
      <c r="E834" s="110">
        <f t="shared" si="37"/>
        <v>129.636</v>
      </c>
      <c r="F834" s="111">
        <v>0.83099999999999996</v>
      </c>
      <c r="J834" s="111">
        <v>0.83099999999999996</v>
      </c>
      <c r="K834" s="110">
        <f t="shared" si="38"/>
        <v>129.636</v>
      </c>
    </row>
    <row r="835" spans="1:11" x14ac:dyDescent="0.45">
      <c r="A835" s="108">
        <v>0.83199999999999996</v>
      </c>
      <c r="B835" s="109">
        <f t="shared" ref="B835:B898" si="39">A835*$B$2</f>
        <v>144.21056000000002</v>
      </c>
      <c r="E835" s="110">
        <f t="shared" ref="E835:E898" si="40">F835*$E$2</f>
        <v>129.792</v>
      </c>
      <c r="F835" s="111">
        <v>0.83199999999999996</v>
      </c>
      <c r="J835" s="111">
        <v>0.83199999999999996</v>
      </c>
      <c r="K835" s="110">
        <f t="shared" ref="K835:K898" si="41">J835*$E$2</f>
        <v>129.792</v>
      </c>
    </row>
    <row r="836" spans="1:11" x14ac:dyDescent="0.45">
      <c r="A836" s="108">
        <v>0.83299999999999996</v>
      </c>
      <c r="B836" s="109">
        <f t="shared" si="39"/>
        <v>144.38389000000001</v>
      </c>
      <c r="E836" s="110">
        <f t="shared" si="40"/>
        <v>129.94800000000001</v>
      </c>
      <c r="F836" s="111">
        <v>0.83299999999999996</v>
      </c>
      <c r="J836" s="111">
        <v>0.83299999999999996</v>
      </c>
      <c r="K836" s="110">
        <f t="shared" si="41"/>
        <v>129.94800000000001</v>
      </c>
    </row>
    <row r="837" spans="1:11" x14ac:dyDescent="0.45">
      <c r="A837" s="108">
        <v>0.83399999999999996</v>
      </c>
      <c r="B837" s="109">
        <f t="shared" si="39"/>
        <v>144.55722</v>
      </c>
      <c r="E837" s="110">
        <f t="shared" si="40"/>
        <v>130.10399999999998</v>
      </c>
      <c r="F837" s="111">
        <v>0.83399999999999996</v>
      </c>
      <c r="J837" s="111">
        <v>0.83399999999999996</v>
      </c>
      <c r="K837" s="110">
        <f t="shared" si="41"/>
        <v>130.10399999999998</v>
      </c>
    </row>
    <row r="838" spans="1:11" x14ac:dyDescent="0.45">
      <c r="A838" s="108">
        <v>0.83499999999999996</v>
      </c>
      <c r="B838" s="109">
        <f t="shared" si="39"/>
        <v>144.73054999999999</v>
      </c>
      <c r="E838" s="110">
        <f t="shared" si="40"/>
        <v>130.26</v>
      </c>
      <c r="F838" s="111">
        <v>0.83499999999999996</v>
      </c>
      <c r="J838" s="111">
        <v>0.83499999999999996</v>
      </c>
      <c r="K838" s="110">
        <f t="shared" si="41"/>
        <v>130.26</v>
      </c>
    </row>
    <row r="839" spans="1:11" x14ac:dyDescent="0.45">
      <c r="A839" s="108">
        <v>0.83599999999999997</v>
      </c>
      <c r="B839" s="109">
        <f t="shared" si="39"/>
        <v>144.90388000000002</v>
      </c>
      <c r="E839" s="110">
        <f t="shared" si="40"/>
        <v>130.416</v>
      </c>
      <c r="F839" s="111">
        <v>0.83599999999999997</v>
      </c>
      <c r="J839" s="111">
        <v>0.83599999999999997</v>
      </c>
      <c r="K839" s="110">
        <f t="shared" si="41"/>
        <v>130.416</v>
      </c>
    </row>
    <row r="840" spans="1:11" x14ac:dyDescent="0.45">
      <c r="A840" s="108">
        <v>0.83699999999999997</v>
      </c>
      <c r="B840" s="109">
        <f t="shared" si="39"/>
        <v>145.07721000000001</v>
      </c>
      <c r="E840" s="110">
        <f t="shared" si="40"/>
        <v>130.572</v>
      </c>
      <c r="F840" s="111">
        <v>0.83699999999999997</v>
      </c>
      <c r="J840" s="111">
        <v>0.83699999999999997</v>
      </c>
      <c r="K840" s="110">
        <f t="shared" si="41"/>
        <v>130.572</v>
      </c>
    </row>
    <row r="841" spans="1:11" x14ac:dyDescent="0.45">
      <c r="A841" s="108">
        <v>0.83799999999999997</v>
      </c>
      <c r="B841" s="109">
        <f t="shared" si="39"/>
        <v>145.25054</v>
      </c>
      <c r="E841" s="110">
        <f t="shared" si="40"/>
        <v>130.72800000000001</v>
      </c>
      <c r="F841" s="111">
        <v>0.83799999999999997</v>
      </c>
      <c r="J841" s="111">
        <v>0.83799999999999997</v>
      </c>
      <c r="K841" s="110">
        <f t="shared" si="41"/>
        <v>130.72800000000001</v>
      </c>
    </row>
    <row r="842" spans="1:11" x14ac:dyDescent="0.45">
      <c r="A842" s="108">
        <v>0.83899999999999997</v>
      </c>
      <c r="B842" s="109">
        <f t="shared" si="39"/>
        <v>145.42386999999999</v>
      </c>
      <c r="E842" s="110">
        <f t="shared" si="40"/>
        <v>130.88399999999999</v>
      </c>
      <c r="F842" s="111">
        <v>0.83899999999999997</v>
      </c>
      <c r="J842" s="111">
        <v>0.83899999999999997</v>
      </c>
      <c r="K842" s="110">
        <f t="shared" si="41"/>
        <v>130.88399999999999</v>
      </c>
    </row>
    <row r="843" spans="1:11" x14ac:dyDescent="0.45">
      <c r="A843" s="108">
        <v>0.84</v>
      </c>
      <c r="B843" s="109">
        <f t="shared" si="39"/>
        <v>145.59720000000002</v>
      </c>
      <c r="E843" s="110">
        <f t="shared" si="40"/>
        <v>131.04</v>
      </c>
      <c r="F843" s="111">
        <v>0.84</v>
      </c>
      <c r="J843" s="111">
        <v>0.84</v>
      </c>
      <c r="K843" s="110">
        <f t="shared" si="41"/>
        <v>131.04</v>
      </c>
    </row>
    <row r="844" spans="1:11" x14ac:dyDescent="0.45">
      <c r="A844" s="108">
        <v>0.84099999999999997</v>
      </c>
      <c r="B844" s="109">
        <f t="shared" si="39"/>
        <v>145.77053000000001</v>
      </c>
      <c r="E844" s="110">
        <f t="shared" si="40"/>
        <v>131.196</v>
      </c>
      <c r="F844" s="111">
        <v>0.84099999999999997</v>
      </c>
      <c r="J844" s="111">
        <v>0.84099999999999997</v>
      </c>
      <c r="K844" s="110">
        <f t="shared" si="41"/>
        <v>131.196</v>
      </c>
    </row>
    <row r="845" spans="1:11" x14ac:dyDescent="0.45">
      <c r="A845" s="108">
        <v>0.84199999999999997</v>
      </c>
      <c r="B845" s="109">
        <f t="shared" si="39"/>
        <v>145.94386</v>
      </c>
      <c r="E845" s="110">
        <f t="shared" si="40"/>
        <v>131.352</v>
      </c>
      <c r="F845" s="111">
        <v>0.84199999999999997</v>
      </c>
      <c r="J845" s="111">
        <v>0.84199999999999997</v>
      </c>
      <c r="K845" s="110">
        <f t="shared" si="41"/>
        <v>131.352</v>
      </c>
    </row>
    <row r="846" spans="1:11" x14ac:dyDescent="0.45">
      <c r="A846" s="108">
        <v>0.84299999999999997</v>
      </c>
      <c r="B846" s="109">
        <f t="shared" si="39"/>
        <v>146.11718999999999</v>
      </c>
      <c r="E846" s="110">
        <f t="shared" si="40"/>
        <v>131.50799999999998</v>
      </c>
      <c r="F846" s="111">
        <v>0.84299999999999997</v>
      </c>
      <c r="J846" s="111">
        <v>0.84299999999999997</v>
      </c>
      <c r="K846" s="110">
        <f t="shared" si="41"/>
        <v>131.50799999999998</v>
      </c>
    </row>
    <row r="847" spans="1:11" x14ac:dyDescent="0.45">
      <c r="A847" s="108">
        <v>0.84399999999999997</v>
      </c>
      <c r="B847" s="109">
        <f t="shared" si="39"/>
        <v>146.29052000000001</v>
      </c>
      <c r="E847" s="110">
        <f t="shared" si="40"/>
        <v>131.66399999999999</v>
      </c>
      <c r="F847" s="111">
        <v>0.84399999999999997</v>
      </c>
      <c r="J847" s="111">
        <v>0.84399999999999997</v>
      </c>
      <c r="K847" s="110">
        <f t="shared" si="41"/>
        <v>131.66399999999999</v>
      </c>
    </row>
    <row r="848" spans="1:11" x14ac:dyDescent="0.45">
      <c r="A848" s="108">
        <v>0.84499999999999997</v>
      </c>
      <c r="B848" s="109">
        <f t="shared" si="39"/>
        <v>146.46385000000001</v>
      </c>
      <c r="E848" s="110">
        <f t="shared" si="40"/>
        <v>131.82</v>
      </c>
      <c r="F848" s="111">
        <v>0.84499999999999997</v>
      </c>
      <c r="J848" s="111">
        <v>0.84499999999999997</v>
      </c>
      <c r="K848" s="110">
        <f t="shared" si="41"/>
        <v>131.82</v>
      </c>
    </row>
    <row r="849" spans="1:11" x14ac:dyDescent="0.45">
      <c r="A849" s="108">
        <v>0.84599999999999997</v>
      </c>
      <c r="B849" s="109">
        <f t="shared" si="39"/>
        <v>146.63718</v>
      </c>
      <c r="E849" s="110">
        <f t="shared" si="40"/>
        <v>131.976</v>
      </c>
      <c r="F849" s="111">
        <v>0.84599999999999997</v>
      </c>
      <c r="J849" s="111">
        <v>0.84599999999999997</v>
      </c>
      <c r="K849" s="110">
        <f t="shared" si="41"/>
        <v>131.976</v>
      </c>
    </row>
    <row r="850" spans="1:11" x14ac:dyDescent="0.45">
      <c r="A850" s="108">
        <v>0.84699999999999998</v>
      </c>
      <c r="B850" s="109">
        <f t="shared" si="39"/>
        <v>146.81050999999999</v>
      </c>
      <c r="E850" s="110">
        <f t="shared" si="40"/>
        <v>132.13200000000001</v>
      </c>
      <c r="F850" s="111">
        <v>0.84699999999999998</v>
      </c>
      <c r="J850" s="111">
        <v>0.84699999999999998</v>
      </c>
      <c r="K850" s="110">
        <f t="shared" si="41"/>
        <v>132.13200000000001</v>
      </c>
    </row>
    <row r="851" spans="1:11" x14ac:dyDescent="0.45">
      <c r="A851" s="108">
        <v>0.84799999999999998</v>
      </c>
      <c r="B851" s="109">
        <f t="shared" si="39"/>
        <v>146.98384000000001</v>
      </c>
      <c r="E851" s="110">
        <f t="shared" si="40"/>
        <v>132.28799999999998</v>
      </c>
      <c r="F851" s="111">
        <v>0.84799999999999998</v>
      </c>
      <c r="J851" s="111">
        <v>0.84799999999999998</v>
      </c>
      <c r="K851" s="110">
        <f t="shared" si="41"/>
        <v>132.28799999999998</v>
      </c>
    </row>
    <row r="852" spans="1:11" x14ac:dyDescent="0.45">
      <c r="A852" s="108">
        <v>0.84899999999999998</v>
      </c>
      <c r="B852" s="109">
        <f t="shared" si="39"/>
        <v>147.15717000000001</v>
      </c>
      <c r="E852" s="110">
        <f t="shared" si="40"/>
        <v>132.44399999999999</v>
      </c>
      <c r="F852" s="111">
        <v>0.84899999999999998</v>
      </c>
      <c r="J852" s="111">
        <v>0.84899999999999998</v>
      </c>
      <c r="K852" s="110">
        <f t="shared" si="41"/>
        <v>132.44399999999999</v>
      </c>
    </row>
    <row r="853" spans="1:11" x14ac:dyDescent="0.45">
      <c r="A853" s="108">
        <v>0.85</v>
      </c>
      <c r="B853" s="109">
        <f t="shared" si="39"/>
        <v>147.3305</v>
      </c>
      <c r="E853" s="110">
        <f t="shared" si="40"/>
        <v>132.6</v>
      </c>
      <c r="F853" s="111">
        <v>0.85</v>
      </c>
      <c r="J853" s="111">
        <v>0.85</v>
      </c>
      <c r="K853" s="110">
        <f t="shared" si="41"/>
        <v>132.6</v>
      </c>
    </row>
    <row r="854" spans="1:11" x14ac:dyDescent="0.45">
      <c r="A854" s="108">
        <v>0.85099999999999998</v>
      </c>
      <c r="B854" s="109">
        <f t="shared" si="39"/>
        <v>147.50382999999999</v>
      </c>
      <c r="E854" s="110">
        <f t="shared" si="40"/>
        <v>132.756</v>
      </c>
      <c r="F854" s="111">
        <v>0.85099999999999998</v>
      </c>
      <c r="J854" s="111">
        <v>0.85099999999999998</v>
      </c>
      <c r="K854" s="110">
        <f t="shared" si="41"/>
        <v>132.756</v>
      </c>
    </row>
    <row r="855" spans="1:11" x14ac:dyDescent="0.45">
      <c r="A855" s="108">
        <v>0.85199999999999998</v>
      </c>
      <c r="B855" s="109">
        <f t="shared" si="39"/>
        <v>147.67716000000001</v>
      </c>
      <c r="E855" s="110">
        <f t="shared" si="40"/>
        <v>132.91200000000001</v>
      </c>
      <c r="F855" s="111">
        <v>0.85199999999999998</v>
      </c>
      <c r="J855" s="111">
        <v>0.85199999999999998</v>
      </c>
      <c r="K855" s="110">
        <f t="shared" si="41"/>
        <v>132.91200000000001</v>
      </c>
    </row>
    <row r="856" spans="1:11" x14ac:dyDescent="0.45">
      <c r="A856" s="108">
        <v>0.85299999999999998</v>
      </c>
      <c r="B856" s="109">
        <f t="shared" si="39"/>
        <v>147.85049000000001</v>
      </c>
      <c r="E856" s="110">
        <f t="shared" si="40"/>
        <v>133.06799999999998</v>
      </c>
      <c r="F856" s="111">
        <v>0.85299999999999998</v>
      </c>
      <c r="J856" s="111">
        <v>0.85299999999999998</v>
      </c>
      <c r="K856" s="110">
        <f t="shared" si="41"/>
        <v>133.06799999999998</v>
      </c>
    </row>
    <row r="857" spans="1:11" x14ac:dyDescent="0.45">
      <c r="A857" s="108">
        <v>0.85399999999999998</v>
      </c>
      <c r="B857" s="109">
        <f t="shared" si="39"/>
        <v>148.02382</v>
      </c>
      <c r="E857" s="110">
        <f t="shared" si="40"/>
        <v>133.22399999999999</v>
      </c>
      <c r="F857" s="111">
        <v>0.85399999999999998</v>
      </c>
      <c r="J857" s="111">
        <v>0.85399999999999998</v>
      </c>
      <c r="K857" s="110">
        <f t="shared" si="41"/>
        <v>133.22399999999999</v>
      </c>
    </row>
    <row r="858" spans="1:11" x14ac:dyDescent="0.45">
      <c r="A858" s="108">
        <v>0.85499999999999998</v>
      </c>
      <c r="B858" s="109">
        <f t="shared" si="39"/>
        <v>148.19714999999999</v>
      </c>
      <c r="E858" s="110">
        <f t="shared" si="40"/>
        <v>133.38</v>
      </c>
      <c r="F858" s="111">
        <v>0.85499999999999998</v>
      </c>
      <c r="J858" s="111">
        <v>0.85499999999999998</v>
      </c>
      <c r="K858" s="110">
        <f t="shared" si="41"/>
        <v>133.38</v>
      </c>
    </row>
    <row r="859" spans="1:11" x14ac:dyDescent="0.45">
      <c r="A859" s="108">
        <v>0.85599999999999998</v>
      </c>
      <c r="B859" s="109">
        <f t="shared" si="39"/>
        <v>148.37048000000001</v>
      </c>
      <c r="E859" s="110">
        <f t="shared" si="40"/>
        <v>133.536</v>
      </c>
      <c r="F859" s="111">
        <v>0.85599999999999998</v>
      </c>
      <c r="J859" s="111">
        <v>0.85599999999999998</v>
      </c>
      <c r="K859" s="110">
        <f t="shared" si="41"/>
        <v>133.536</v>
      </c>
    </row>
    <row r="860" spans="1:11" x14ac:dyDescent="0.45">
      <c r="A860" s="108">
        <v>0.85699999999999998</v>
      </c>
      <c r="B860" s="109">
        <f t="shared" si="39"/>
        <v>148.54381000000001</v>
      </c>
      <c r="E860" s="110">
        <f t="shared" si="40"/>
        <v>133.69200000000001</v>
      </c>
      <c r="F860" s="111">
        <v>0.85699999999999998</v>
      </c>
      <c r="J860" s="111">
        <v>0.85699999999999998</v>
      </c>
      <c r="K860" s="110">
        <f t="shared" si="41"/>
        <v>133.69200000000001</v>
      </c>
    </row>
    <row r="861" spans="1:11" x14ac:dyDescent="0.45">
      <c r="A861" s="108">
        <v>0.85799999999999998</v>
      </c>
      <c r="B861" s="109">
        <f t="shared" si="39"/>
        <v>148.71714</v>
      </c>
      <c r="E861" s="110">
        <f t="shared" si="40"/>
        <v>133.84799999999998</v>
      </c>
      <c r="F861" s="111">
        <v>0.85799999999999998</v>
      </c>
      <c r="J861" s="111">
        <v>0.85799999999999998</v>
      </c>
      <c r="K861" s="110">
        <f t="shared" si="41"/>
        <v>133.84799999999998</v>
      </c>
    </row>
    <row r="862" spans="1:11" x14ac:dyDescent="0.45">
      <c r="A862" s="108">
        <v>0.85899999999999999</v>
      </c>
      <c r="B862" s="109">
        <f t="shared" si="39"/>
        <v>148.89047000000002</v>
      </c>
      <c r="E862" s="110">
        <f t="shared" si="40"/>
        <v>134.00399999999999</v>
      </c>
      <c r="F862" s="111">
        <v>0.85899999999999999</v>
      </c>
      <c r="J862" s="111">
        <v>0.85899999999999999</v>
      </c>
      <c r="K862" s="110">
        <f t="shared" si="41"/>
        <v>134.00399999999999</v>
      </c>
    </row>
    <row r="863" spans="1:11" x14ac:dyDescent="0.45">
      <c r="A863" s="108">
        <v>0.86</v>
      </c>
      <c r="B863" s="109">
        <f t="shared" si="39"/>
        <v>149.06380000000001</v>
      </c>
      <c r="E863" s="110">
        <f t="shared" si="40"/>
        <v>134.16</v>
      </c>
      <c r="F863" s="111">
        <v>0.86</v>
      </c>
      <c r="J863" s="111">
        <v>0.86</v>
      </c>
      <c r="K863" s="110">
        <f t="shared" si="41"/>
        <v>134.16</v>
      </c>
    </row>
    <row r="864" spans="1:11" x14ac:dyDescent="0.45">
      <c r="A864" s="108">
        <v>0.86099999999999999</v>
      </c>
      <c r="B864" s="109">
        <f t="shared" si="39"/>
        <v>149.23713000000001</v>
      </c>
      <c r="E864" s="110">
        <f t="shared" si="40"/>
        <v>134.316</v>
      </c>
      <c r="F864" s="111">
        <v>0.86099999999999999</v>
      </c>
      <c r="J864" s="111">
        <v>0.86099999999999999</v>
      </c>
      <c r="K864" s="110">
        <f t="shared" si="41"/>
        <v>134.316</v>
      </c>
    </row>
    <row r="865" spans="1:11" x14ac:dyDescent="0.45">
      <c r="A865" s="108">
        <v>0.86199999999999999</v>
      </c>
      <c r="B865" s="109">
        <f t="shared" si="39"/>
        <v>149.41046</v>
      </c>
      <c r="E865" s="110">
        <f t="shared" si="40"/>
        <v>134.47200000000001</v>
      </c>
      <c r="F865" s="111">
        <v>0.86199999999999999</v>
      </c>
      <c r="J865" s="111">
        <v>0.86199999999999999</v>
      </c>
      <c r="K865" s="110">
        <f t="shared" si="41"/>
        <v>134.47200000000001</v>
      </c>
    </row>
    <row r="866" spans="1:11" x14ac:dyDescent="0.45">
      <c r="A866" s="108">
        <v>0.86299999999999999</v>
      </c>
      <c r="B866" s="109">
        <f t="shared" si="39"/>
        <v>149.58379000000002</v>
      </c>
      <c r="E866" s="110">
        <f t="shared" si="40"/>
        <v>134.62799999999999</v>
      </c>
      <c r="F866" s="111">
        <v>0.86299999999999999</v>
      </c>
      <c r="J866" s="111">
        <v>0.86299999999999999</v>
      </c>
      <c r="K866" s="110">
        <f t="shared" si="41"/>
        <v>134.62799999999999</v>
      </c>
    </row>
    <row r="867" spans="1:11" x14ac:dyDescent="0.45">
      <c r="A867" s="108">
        <v>0.86399999999999999</v>
      </c>
      <c r="B867" s="109">
        <f t="shared" si="39"/>
        <v>149.75712000000001</v>
      </c>
      <c r="E867" s="110">
        <f t="shared" si="40"/>
        <v>134.78399999999999</v>
      </c>
      <c r="F867" s="111">
        <v>0.86399999999999999</v>
      </c>
      <c r="J867" s="111">
        <v>0.86399999999999999</v>
      </c>
      <c r="K867" s="110">
        <f t="shared" si="41"/>
        <v>134.78399999999999</v>
      </c>
    </row>
    <row r="868" spans="1:11" x14ac:dyDescent="0.45">
      <c r="A868" s="108">
        <v>0.86499999999999999</v>
      </c>
      <c r="B868" s="109">
        <f t="shared" si="39"/>
        <v>149.93045000000001</v>
      </c>
      <c r="E868" s="110">
        <f t="shared" si="40"/>
        <v>134.94</v>
      </c>
      <c r="F868" s="111">
        <v>0.86499999999999999</v>
      </c>
      <c r="J868" s="111">
        <v>0.86499999999999999</v>
      </c>
      <c r="K868" s="110">
        <f t="shared" si="41"/>
        <v>134.94</v>
      </c>
    </row>
    <row r="869" spans="1:11" x14ac:dyDescent="0.45">
      <c r="A869" s="108">
        <v>0.86599999999999999</v>
      </c>
      <c r="B869" s="109">
        <f t="shared" si="39"/>
        <v>150.10378</v>
      </c>
      <c r="E869" s="110">
        <f t="shared" si="40"/>
        <v>135.096</v>
      </c>
      <c r="F869" s="111">
        <v>0.86599999999999999</v>
      </c>
      <c r="J869" s="111">
        <v>0.86599999999999999</v>
      </c>
      <c r="K869" s="110">
        <f t="shared" si="41"/>
        <v>135.096</v>
      </c>
    </row>
    <row r="870" spans="1:11" x14ac:dyDescent="0.45">
      <c r="A870" s="108">
        <v>0.86699999999999999</v>
      </c>
      <c r="B870" s="109">
        <f t="shared" si="39"/>
        <v>150.27711000000002</v>
      </c>
      <c r="E870" s="110">
        <f t="shared" si="40"/>
        <v>135.25200000000001</v>
      </c>
      <c r="F870" s="111">
        <v>0.86699999999999999</v>
      </c>
      <c r="J870" s="111">
        <v>0.86699999999999999</v>
      </c>
      <c r="K870" s="110">
        <f t="shared" si="41"/>
        <v>135.25200000000001</v>
      </c>
    </row>
    <row r="871" spans="1:11" x14ac:dyDescent="0.45">
      <c r="A871" s="108">
        <v>0.86799999999999999</v>
      </c>
      <c r="B871" s="109">
        <f t="shared" si="39"/>
        <v>150.45044000000001</v>
      </c>
      <c r="E871" s="110">
        <f t="shared" si="40"/>
        <v>135.40799999999999</v>
      </c>
      <c r="F871" s="111">
        <v>0.86799999999999999</v>
      </c>
      <c r="J871" s="111">
        <v>0.86799999999999999</v>
      </c>
      <c r="K871" s="110">
        <f t="shared" si="41"/>
        <v>135.40799999999999</v>
      </c>
    </row>
    <row r="872" spans="1:11" x14ac:dyDescent="0.45">
      <c r="A872" s="108">
        <v>0.86899999999999999</v>
      </c>
      <c r="B872" s="109">
        <f t="shared" si="39"/>
        <v>150.62377000000001</v>
      </c>
      <c r="E872" s="110">
        <f t="shared" si="40"/>
        <v>135.56399999999999</v>
      </c>
      <c r="F872" s="111">
        <v>0.86899999999999999</v>
      </c>
      <c r="J872" s="111">
        <v>0.86899999999999999</v>
      </c>
      <c r="K872" s="110">
        <f t="shared" si="41"/>
        <v>135.56399999999999</v>
      </c>
    </row>
    <row r="873" spans="1:11" x14ac:dyDescent="0.45">
      <c r="A873" s="108">
        <v>0.87</v>
      </c>
      <c r="B873" s="109">
        <f t="shared" si="39"/>
        <v>150.7971</v>
      </c>
      <c r="E873" s="110">
        <f t="shared" si="40"/>
        <v>135.72</v>
      </c>
      <c r="F873" s="111">
        <v>0.87</v>
      </c>
      <c r="J873" s="111">
        <v>0.87</v>
      </c>
      <c r="K873" s="110">
        <f t="shared" si="41"/>
        <v>135.72</v>
      </c>
    </row>
    <row r="874" spans="1:11" x14ac:dyDescent="0.45">
      <c r="A874" s="108">
        <v>0.871</v>
      </c>
      <c r="B874" s="109">
        <f t="shared" si="39"/>
        <v>150.97043000000002</v>
      </c>
      <c r="E874" s="110">
        <f t="shared" si="40"/>
        <v>135.876</v>
      </c>
      <c r="F874" s="111">
        <v>0.871</v>
      </c>
      <c r="J874" s="111">
        <v>0.871</v>
      </c>
      <c r="K874" s="110">
        <f t="shared" si="41"/>
        <v>135.876</v>
      </c>
    </row>
    <row r="875" spans="1:11" x14ac:dyDescent="0.45">
      <c r="A875" s="108">
        <v>0.872</v>
      </c>
      <c r="B875" s="109">
        <f t="shared" si="39"/>
        <v>151.14376000000001</v>
      </c>
      <c r="E875" s="110">
        <f t="shared" si="40"/>
        <v>136.03200000000001</v>
      </c>
      <c r="F875" s="111">
        <v>0.872</v>
      </c>
      <c r="J875" s="111">
        <v>0.872</v>
      </c>
      <c r="K875" s="110">
        <f t="shared" si="41"/>
        <v>136.03200000000001</v>
      </c>
    </row>
    <row r="876" spans="1:11" x14ac:dyDescent="0.45">
      <c r="A876" s="108">
        <v>0.873</v>
      </c>
      <c r="B876" s="109">
        <f t="shared" si="39"/>
        <v>151.31709000000001</v>
      </c>
      <c r="E876" s="110">
        <f t="shared" si="40"/>
        <v>136.18799999999999</v>
      </c>
      <c r="F876" s="111">
        <v>0.873</v>
      </c>
      <c r="J876" s="111">
        <v>0.873</v>
      </c>
      <c r="K876" s="110">
        <f t="shared" si="41"/>
        <v>136.18799999999999</v>
      </c>
    </row>
    <row r="877" spans="1:11" x14ac:dyDescent="0.45">
      <c r="A877" s="108">
        <v>0.874</v>
      </c>
      <c r="B877" s="109">
        <f t="shared" si="39"/>
        <v>151.49042</v>
      </c>
      <c r="E877" s="110">
        <f t="shared" si="40"/>
        <v>136.34399999999999</v>
      </c>
      <c r="F877" s="111">
        <v>0.874</v>
      </c>
      <c r="J877" s="111">
        <v>0.874</v>
      </c>
      <c r="K877" s="110">
        <f t="shared" si="41"/>
        <v>136.34399999999999</v>
      </c>
    </row>
    <row r="878" spans="1:11" x14ac:dyDescent="0.45">
      <c r="A878" s="108">
        <v>0.875</v>
      </c>
      <c r="B878" s="109">
        <f t="shared" si="39"/>
        <v>151.66375000000002</v>
      </c>
      <c r="E878" s="110">
        <f t="shared" si="40"/>
        <v>136.5</v>
      </c>
      <c r="F878" s="111">
        <v>0.875</v>
      </c>
      <c r="J878" s="111">
        <v>0.875</v>
      </c>
      <c r="K878" s="110">
        <f t="shared" si="41"/>
        <v>136.5</v>
      </c>
    </row>
    <row r="879" spans="1:11" x14ac:dyDescent="0.45">
      <c r="A879" s="108">
        <v>0.876</v>
      </c>
      <c r="B879" s="109">
        <f t="shared" si="39"/>
        <v>151.83708000000001</v>
      </c>
      <c r="E879" s="110">
        <f t="shared" si="40"/>
        <v>136.65600000000001</v>
      </c>
      <c r="F879" s="111">
        <v>0.876</v>
      </c>
      <c r="J879" s="111">
        <v>0.876</v>
      </c>
      <c r="K879" s="110">
        <f t="shared" si="41"/>
        <v>136.65600000000001</v>
      </c>
    </row>
    <row r="880" spans="1:11" x14ac:dyDescent="0.45">
      <c r="A880" s="108">
        <v>0.877</v>
      </c>
      <c r="B880" s="109">
        <f t="shared" si="39"/>
        <v>152.01041000000001</v>
      </c>
      <c r="E880" s="110">
        <f t="shared" si="40"/>
        <v>136.81200000000001</v>
      </c>
      <c r="F880" s="111">
        <v>0.877</v>
      </c>
      <c r="J880" s="111">
        <v>0.877</v>
      </c>
      <c r="K880" s="110">
        <f t="shared" si="41"/>
        <v>136.81200000000001</v>
      </c>
    </row>
    <row r="881" spans="1:11" x14ac:dyDescent="0.45">
      <c r="A881" s="108">
        <v>0.878</v>
      </c>
      <c r="B881" s="109">
        <f t="shared" si="39"/>
        <v>152.18374</v>
      </c>
      <c r="E881" s="110">
        <f t="shared" si="40"/>
        <v>136.96799999999999</v>
      </c>
      <c r="F881" s="111">
        <v>0.878</v>
      </c>
      <c r="J881" s="111">
        <v>0.878</v>
      </c>
      <c r="K881" s="110">
        <f t="shared" si="41"/>
        <v>136.96799999999999</v>
      </c>
    </row>
    <row r="882" spans="1:11" x14ac:dyDescent="0.45">
      <c r="A882" s="108">
        <v>0.879</v>
      </c>
      <c r="B882" s="109">
        <f t="shared" si="39"/>
        <v>152.35707000000002</v>
      </c>
      <c r="E882" s="110">
        <f t="shared" si="40"/>
        <v>137.124</v>
      </c>
      <c r="F882" s="111">
        <v>0.879</v>
      </c>
      <c r="J882" s="111">
        <v>0.879</v>
      </c>
      <c r="K882" s="110">
        <f t="shared" si="41"/>
        <v>137.124</v>
      </c>
    </row>
    <row r="883" spans="1:11" x14ac:dyDescent="0.45">
      <c r="A883" s="108">
        <v>0.88</v>
      </c>
      <c r="B883" s="109">
        <f t="shared" si="39"/>
        <v>152.53040000000001</v>
      </c>
      <c r="E883" s="110">
        <f t="shared" si="40"/>
        <v>137.28</v>
      </c>
      <c r="F883" s="111">
        <v>0.88</v>
      </c>
      <c r="J883" s="111">
        <v>0.88</v>
      </c>
      <c r="K883" s="110">
        <f t="shared" si="41"/>
        <v>137.28</v>
      </c>
    </row>
    <row r="884" spans="1:11" x14ac:dyDescent="0.45">
      <c r="A884" s="108">
        <v>0.88100000000000001</v>
      </c>
      <c r="B884" s="109">
        <f t="shared" si="39"/>
        <v>152.70373000000001</v>
      </c>
      <c r="E884" s="110">
        <f t="shared" si="40"/>
        <v>137.43600000000001</v>
      </c>
      <c r="F884" s="111">
        <v>0.88100000000000001</v>
      </c>
      <c r="J884" s="111">
        <v>0.88100000000000001</v>
      </c>
      <c r="K884" s="110">
        <f t="shared" si="41"/>
        <v>137.43600000000001</v>
      </c>
    </row>
    <row r="885" spans="1:11" x14ac:dyDescent="0.45">
      <c r="A885" s="108">
        <v>0.88200000000000001</v>
      </c>
      <c r="B885" s="109">
        <f t="shared" si="39"/>
        <v>152.87706</v>
      </c>
      <c r="E885" s="110">
        <f t="shared" si="40"/>
        <v>137.59200000000001</v>
      </c>
      <c r="F885" s="111">
        <v>0.88200000000000001</v>
      </c>
      <c r="J885" s="111">
        <v>0.88200000000000001</v>
      </c>
      <c r="K885" s="110">
        <f t="shared" si="41"/>
        <v>137.59200000000001</v>
      </c>
    </row>
    <row r="886" spans="1:11" x14ac:dyDescent="0.45">
      <c r="A886" s="108">
        <v>0.88300000000000001</v>
      </c>
      <c r="B886" s="109">
        <f t="shared" si="39"/>
        <v>153.05039000000002</v>
      </c>
      <c r="E886" s="110">
        <f t="shared" si="40"/>
        <v>137.74799999999999</v>
      </c>
      <c r="F886" s="111">
        <v>0.88300000000000001</v>
      </c>
      <c r="J886" s="111">
        <v>0.88300000000000001</v>
      </c>
      <c r="K886" s="110">
        <f t="shared" si="41"/>
        <v>137.74799999999999</v>
      </c>
    </row>
    <row r="887" spans="1:11" x14ac:dyDescent="0.45">
      <c r="A887" s="108">
        <v>0.88400000000000001</v>
      </c>
      <c r="B887" s="109">
        <f t="shared" si="39"/>
        <v>153.22372000000001</v>
      </c>
      <c r="E887" s="110">
        <f t="shared" si="40"/>
        <v>137.904</v>
      </c>
      <c r="F887" s="111">
        <v>0.88400000000000001</v>
      </c>
      <c r="J887" s="111">
        <v>0.88400000000000001</v>
      </c>
      <c r="K887" s="110">
        <f t="shared" si="41"/>
        <v>137.904</v>
      </c>
    </row>
    <row r="888" spans="1:11" x14ac:dyDescent="0.45">
      <c r="A888" s="108">
        <v>0.88500000000000001</v>
      </c>
      <c r="B888" s="109">
        <f t="shared" si="39"/>
        <v>153.39705000000001</v>
      </c>
      <c r="E888" s="110">
        <f t="shared" si="40"/>
        <v>138.06</v>
      </c>
      <c r="F888" s="111">
        <v>0.88500000000000001</v>
      </c>
      <c r="J888" s="111">
        <v>0.88500000000000001</v>
      </c>
      <c r="K888" s="110">
        <f t="shared" si="41"/>
        <v>138.06</v>
      </c>
    </row>
    <row r="889" spans="1:11" x14ac:dyDescent="0.45">
      <c r="A889" s="108">
        <v>0.88600000000000001</v>
      </c>
      <c r="B889" s="109">
        <f t="shared" si="39"/>
        <v>153.57038</v>
      </c>
      <c r="E889" s="110">
        <f t="shared" si="40"/>
        <v>138.21600000000001</v>
      </c>
      <c r="F889" s="111">
        <v>0.88600000000000001</v>
      </c>
      <c r="J889" s="111">
        <v>0.88600000000000001</v>
      </c>
      <c r="K889" s="110">
        <f t="shared" si="41"/>
        <v>138.21600000000001</v>
      </c>
    </row>
    <row r="890" spans="1:11" x14ac:dyDescent="0.45">
      <c r="A890" s="108">
        <v>0.88700000000000001</v>
      </c>
      <c r="B890" s="109">
        <f t="shared" si="39"/>
        <v>153.74371000000002</v>
      </c>
      <c r="E890" s="110">
        <f t="shared" si="40"/>
        <v>138.37200000000001</v>
      </c>
      <c r="F890" s="111">
        <v>0.88700000000000001</v>
      </c>
      <c r="J890" s="111">
        <v>0.88700000000000001</v>
      </c>
      <c r="K890" s="110">
        <f t="shared" si="41"/>
        <v>138.37200000000001</v>
      </c>
    </row>
    <row r="891" spans="1:11" x14ac:dyDescent="0.45">
      <c r="A891" s="108">
        <v>0.88800000000000001</v>
      </c>
      <c r="B891" s="109">
        <f t="shared" si="39"/>
        <v>153.91704000000001</v>
      </c>
      <c r="E891" s="110">
        <f t="shared" si="40"/>
        <v>138.52799999999999</v>
      </c>
      <c r="F891" s="111">
        <v>0.88800000000000001</v>
      </c>
      <c r="J891" s="111">
        <v>0.88800000000000001</v>
      </c>
      <c r="K891" s="110">
        <f t="shared" si="41"/>
        <v>138.52799999999999</v>
      </c>
    </row>
    <row r="892" spans="1:11" x14ac:dyDescent="0.45">
      <c r="A892" s="108">
        <v>0.88900000000000001</v>
      </c>
      <c r="B892" s="109">
        <f t="shared" si="39"/>
        <v>154.09037000000001</v>
      </c>
      <c r="E892" s="110">
        <f t="shared" si="40"/>
        <v>138.684</v>
      </c>
      <c r="F892" s="111">
        <v>0.88900000000000001</v>
      </c>
      <c r="J892" s="111">
        <v>0.88900000000000001</v>
      </c>
      <c r="K892" s="110">
        <f t="shared" si="41"/>
        <v>138.684</v>
      </c>
    </row>
    <row r="893" spans="1:11" x14ac:dyDescent="0.45">
      <c r="A893" s="108">
        <v>0.89</v>
      </c>
      <c r="B893" s="109">
        <f t="shared" si="39"/>
        <v>154.2637</v>
      </c>
      <c r="E893" s="110">
        <f t="shared" si="40"/>
        <v>138.84</v>
      </c>
      <c r="F893" s="111">
        <v>0.89</v>
      </c>
      <c r="J893" s="111">
        <v>0.89</v>
      </c>
      <c r="K893" s="110">
        <f t="shared" si="41"/>
        <v>138.84</v>
      </c>
    </row>
    <row r="894" spans="1:11" x14ac:dyDescent="0.45">
      <c r="A894" s="108">
        <v>0.89100000000000001</v>
      </c>
      <c r="B894" s="109">
        <f t="shared" si="39"/>
        <v>154.43703000000002</v>
      </c>
      <c r="E894" s="110">
        <f t="shared" si="40"/>
        <v>138.99600000000001</v>
      </c>
      <c r="F894" s="111">
        <v>0.89100000000000001</v>
      </c>
      <c r="J894" s="111">
        <v>0.89100000000000001</v>
      </c>
      <c r="K894" s="110">
        <f t="shared" si="41"/>
        <v>138.99600000000001</v>
      </c>
    </row>
    <row r="895" spans="1:11" x14ac:dyDescent="0.45">
      <c r="A895" s="108">
        <v>0.89200000000000002</v>
      </c>
      <c r="B895" s="109">
        <f t="shared" si="39"/>
        <v>154.61036000000001</v>
      </c>
      <c r="E895" s="110">
        <f t="shared" si="40"/>
        <v>139.15200000000002</v>
      </c>
      <c r="F895" s="111">
        <v>0.89200000000000002</v>
      </c>
      <c r="J895" s="111">
        <v>0.89200000000000002</v>
      </c>
      <c r="K895" s="110">
        <f t="shared" si="41"/>
        <v>139.15200000000002</v>
      </c>
    </row>
    <row r="896" spans="1:11" x14ac:dyDescent="0.45">
      <c r="A896" s="108">
        <v>0.89300000000000002</v>
      </c>
      <c r="B896" s="109">
        <f t="shared" si="39"/>
        <v>154.78369000000001</v>
      </c>
      <c r="E896" s="110">
        <f t="shared" si="40"/>
        <v>139.30799999999999</v>
      </c>
      <c r="F896" s="111">
        <v>0.89300000000000002</v>
      </c>
      <c r="J896" s="111">
        <v>0.89300000000000002</v>
      </c>
      <c r="K896" s="110">
        <f t="shared" si="41"/>
        <v>139.30799999999999</v>
      </c>
    </row>
    <row r="897" spans="1:11" x14ac:dyDescent="0.45">
      <c r="A897" s="108">
        <v>0.89400000000000002</v>
      </c>
      <c r="B897" s="109">
        <f t="shared" si="39"/>
        <v>154.95702</v>
      </c>
      <c r="E897" s="110">
        <f t="shared" si="40"/>
        <v>139.464</v>
      </c>
      <c r="F897" s="111">
        <v>0.89400000000000002</v>
      </c>
      <c r="J897" s="111">
        <v>0.89400000000000002</v>
      </c>
      <c r="K897" s="110">
        <f t="shared" si="41"/>
        <v>139.464</v>
      </c>
    </row>
    <row r="898" spans="1:11" x14ac:dyDescent="0.45">
      <c r="A898" s="108">
        <v>0.89500000000000002</v>
      </c>
      <c r="B898" s="109">
        <f t="shared" si="39"/>
        <v>155.13035000000002</v>
      </c>
      <c r="E898" s="110">
        <f t="shared" si="40"/>
        <v>139.62</v>
      </c>
      <c r="F898" s="111">
        <v>0.89500000000000002</v>
      </c>
      <c r="J898" s="111">
        <v>0.89500000000000002</v>
      </c>
      <c r="K898" s="110">
        <f t="shared" si="41"/>
        <v>139.62</v>
      </c>
    </row>
    <row r="899" spans="1:11" x14ac:dyDescent="0.45">
      <c r="A899" s="108">
        <v>0.89600000000000002</v>
      </c>
      <c r="B899" s="109">
        <f t="shared" ref="B899:B962" si="42">A899*$B$2</f>
        <v>155.30368000000001</v>
      </c>
      <c r="E899" s="110">
        <f t="shared" ref="E899:E962" si="43">F899*$E$2</f>
        <v>139.77600000000001</v>
      </c>
      <c r="F899" s="111">
        <v>0.89600000000000002</v>
      </c>
      <c r="J899" s="111">
        <v>0.89600000000000002</v>
      </c>
      <c r="K899" s="110">
        <f t="shared" ref="K899:K962" si="44">J899*$E$2</f>
        <v>139.77600000000001</v>
      </c>
    </row>
    <row r="900" spans="1:11" x14ac:dyDescent="0.45">
      <c r="A900" s="108">
        <v>0.89700000000000002</v>
      </c>
      <c r="B900" s="109">
        <f t="shared" si="42"/>
        <v>155.47701000000001</v>
      </c>
      <c r="E900" s="110">
        <f t="shared" si="43"/>
        <v>139.93200000000002</v>
      </c>
      <c r="F900" s="111">
        <v>0.89700000000000002</v>
      </c>
      <c r="J900" s="111">
        <v>0.89700000000000002</v>
      </c>
      <c r="K900" s="110">
        <f t="shared" si="44"/>
        <v>139.93200000000002</v>
      </c>
    </row>
    <row r="901" spans="1:11" x14ac:dyDescent="0.45">
      <c r="A901" s="108">
        <v>0.89800000000000002</v>
      </c>
      <c r="B901" s="109">
        <f t="shared" si="42"/>
        <v>155.65034000000003</v>
      </c>
      <c r="E901" s="110">
        <f t="shared" si="43"/>
        <v>140.08799999999999</v>
      </c>
      <c r="F901" s="111">
        <v>0.89800000000000002</v>
      </c>
      <c r="J901" s="111">
        <v>0.89800000000000002</v>
      </c>
      <c r="K901" s="110">
        <f t="shared" si="44"/>
        <v>140.08799999999999</v>
      </c>
    </row>
    <row r="902" spans="1:11" x14ac:dyDescent="0.45">
      <c r="A902" s="108">
        <v>0.89900000000000002</v>
      </c>
      <c r="B902" s="109">
        <f t="shared" si="42"/>
        <v>155.82367000000002</v>
      </c>
      <c r="E902" s="110">
        <f t="shared" si="43"/>
        <v>140.244</v>
      </c>
      <c r="F902" s="111">
        <v>0.89900000000000002</v>
      </c>
      <c r="J902" s="111">
        <v>0.89900000000000002</v>
      </c>
      <c r="K902" s="110">
        <f t="shared" si="44"/>
        <v>140.244</v>
      </c>
    </row>
    <row r="903" spans="1:11" x14ac:dyDescent="0.45">
      <c r="A903" s="108">
        <v>0.9</v>
      </c>
      <c r="B903" s="109">
        <f t="shared" si="42"/>
        <v>155.99700000000001</v>
      </c>
      <c r="E903" s="110">
        <f t="shared" si="43"/>
        <v>140.4</v>
      </c>
      <c r="F903" s="111">
        <v>0.9</v>
      </c>
      <c r="J903" s="111">
        <v>0.9</v>
      </c>
      <c r="K903" s="110">
        <f t="shared" si="44"/>
        <v>140.4</v>
      </c>
    </row>
    <row r="904" spans="1:11" x14ac:dyDescent="0.45">
      <c r="A904" s="108">
        <v>0.90100000000000002</v>
      </c>
      <c r="B904" s="109">
        <f t="shared" si="42"/>
        <v>156.17033000000001</v>
      </c>
      <c r="E904" s="110">
        <f t="shared" si="43"/>
        <v>140.55600000000001</v>
      </c>
      <c r="F904" s="111">
        <v>0.90100000000000002</v>
      </c>
      <c r="J904" s="111">
        <v>0.90100000000000002</v>
      </c>
      <c r="K904" s="110">
        <f t="shared" si="44"/>
        <v>140.55600000000001</v>
      </c>
    </row>
    <row r="905" spans="1:11" x14ac:dyDescent="0.45">
      <c r="A905" s="108">
        <v>0.90200000000000002</v>
      </c>
      <c r="B905" s="109">
        <f t="shared" si="42"/>
        <v>156.34366000000003</v>
      </c>
      <c r="E905" s="110">
        <f t="shared" si="43"/>
        <v>140.71200000000002</v>
      </c>
      <c r="F905" s="111">
        <v>0.90200000000000002</v>
      </c>
      <c r="J905" s="111">
        <v>0.90200000000000002</v>
      </c>
      <c r="K905" s="110">
        <f t="shared" si="44"/>
        <v>140.71200000000002</v>
      </c>
    </row>
    <row r="906" spans="1:11" x14ac:dyDescent="0.45">
      <c r="A906" s="108">
        <v>0.90300000000000002</v>
      </c>
      <c r="B906" s="109">
        <f t="shared" si="42"/>
        <v>156.51699000000002</v>
      </c>
      <c r="E906" s="110">
        <f t="shared" si="43"/>
        <v>140.86799999999999</v>
      </c>
      <c r="F906" s="111">
        <v>0.90300000000000002</v>
      </c>
      <c r="J906" s="111">
        <v>0.90300000000000002</v>
      </c>
      <c r="K906" s="110">
        <f t="shared" si="44"/>
        <v>140.86799999999999</v>
      </c>
    </row>
    <row r="907" spans="1:11" x14ac:dyDescent="0.45">
      <c r="A907" s="108">
        <v>0.90400000000000003</v>
      </c>
      <c r="B907" s="109">
        <f t="shared" si="42"/>
        <v>156.69032000000001</v>
      </c>
      <c r="E907" s="110">
        <f t="shared" si="43"/>
        <v>141.024</v>
      </c>
      <c r="F907" s="111">
        <v>0.90400000000000003</v>
      </c>
      <c r="J907" s="111">
        <v>0.90400000000000003</v>
      </c>
      <c r="K907" s="110">
        <f t="shared" si="44"/>
        <v>141.024</v>
      </c>
    </row>
    <row r="908" spans="1:11" x14ac:dyDescent="0.45">
      <c r="A908" s="108">
        <v>0.90500000000000003</v>
      </c>
      <c r="B908" s="109">
        <f t="shared" si="42"/>
        <v>156.86365000000001</v>
      </c>
      <c r="E908" s="110">
        <f t="shared" si="43"/>
        <v>141.18</v>
      </c>
      <c r="F908" s="111">
        <v>0.90500000000000003</v>
      </c>
      <c r="J908" s="111">
        <v>0.90500000000000003</v>
      </c>
      <c r="K908" s="110">
        <f t="shared" si="44"/>
        <v>141.18</v>
      </c>
    </row>
    <row r="909" spans="1:11" x14ac:dyDescent="0.45">
      <c r="A909" s="108">
        <v>0.90600000000000003</v>
      </c>
      <c r="B909" s="109">
        <f t="shared" si="42"/>
        <v>157.03698000000003</v>
      </c>
      <c r="E909" s="110">
        <f t="shared" si="43"/>
        <v>141.33600000000001</v>
      </c>
      <c r="F909" s="111">
        <v>0.90600000000000003</v>
      </c>
      <c r="J909" s="111">
        <v>0.90600000000000003</v>
      </c>
      <c r="K909" s="110">
        <f t="shared" si="44"/>
        <v>141.33600000000001</v>
      </c>
    </row>
    <row r="910" spans="1:11" x14ac:dyDescent="0.45">
      <c r="A910" s="108">
        <v>0.90700000000000003</v>
      </c>
      <c r="B910" s="109">
        <f t="shared" si="42"/>
        <v>157.21031000000002</v>
      </c>
      <c r="E910" s="110">
        <f t="shared" si="43"/>
        <v>141.49200000000002</v>
      </c>
      <c r="F910" s="111">
        <v>0.90700000000000003</v>
      </c>
      <c r="J910" s="111">
        <v>0.90700000000000003</v>
      </c>
      <c r="K910" s="110">
        <f t="shared" si="44"/>
        <v>141.49200000000002</v>
      </c>
    </row>
    <row r="911" spans="1:11" x14ac:dyDescent="0.45">
      <c r="A911" s="108">
        <v>0.90800000000000003</v>
      </c>
      <c r="B911" s="109">
        <f t="shared" si="42"/>
        <v>157.38364000000001</v>
      </c>
      <c r="E911" s="110">
        <f t="shared" si="43"/>
        <v>141.648</v>
      </c>
      <c r="F911" s="111">
        <v>0.90800000000000003</v>
      </c>
      <c r="J911" s="111">
        <v>0.90800000000000003</v>
      </c>
      <c r="K911" s="110">
        <f t="shared" si="44"/>
        <v>141.648</v>
      </c>
    </row>
    <row r="912" spans="1:11" x14ac:dyDescent="0.45">
      <c r="A912" s="108">
        <v>0.90900000000000003</v>
      </c>
      <c r="B912" s="109">
        <f t="shared" si="42"/>
        <v>157.55697000000001</v>
      </c>
      <c r="E912" s="110">
        <f t="shared" si="43"/>
        <v>141.804</v>
      </c>
      <c r="F912" s="111">
        <v>0.90900000000000003</v>
      </c>
      <c r="J912" s="111">
        <v>0.90900000000000003</v>
      </c>
      <c r="K912" s="110">
        <f t="shared" si="44"/>
        <v>141.804</v>
      </c>
    </row>
    <row r="913" spans="1:11" x14ac:dyDescent="0.45">
      <c r="A913" s="108">
        <v>0.91</v>
      </c>
      <c r="B913" s="109">
        <f t="shared" si="42"/>
        <v>157.73030000000003</v>
      </c>
      <c r="E913" s="110">
        <f t="shared" si="43"/>
        <v>141.96</v>
      </c>
      <c r="F913" s="111">
        <v>0.91</v>
      </c>
      <c r="J913" s="111">
        <v>0.91</v>
      </c>
      <c r="K913" s="110">
        <f t="shared" si="44"/>
        <v>141.96</v>
      </c>
    </row>
    <row r="914" spans="1:11" x14ac:dyDescent="0.45">
      <c r="A914" s="108">
        <v>0.91100000000000003</v>
      </c>
      <c r="B914" s="109">
        <f t="shared" si="42"/>
        <v>157.90363000000002</v>
      </c>
      <c r="E914" s="110">
        <f t="shared" si="43"/>
        <v>142.11600000000001</v>
      </c>
      <c r="F914" s="111">
        <v>0.91100000000000003</v>
      </c>
      <c r="J914" s="111">
        <v>0.91100000000000003</v>
      </c>
      <c r="K914" s="110">
        <f t="shared" si="44"/>
        <v>142.11600000000001</v>
      </c>
    </row>
    <row r="915" spans="1:11" x14ac:dyDescent="0.45">
      <c r="A915" s="108">
        <v>0.91200000000000003</v>
      </c>
      <c r="B915" s="109">
        <f t="shared" si="42"/>
        <v>158.07696000000001</v>
      </c>
      <c r="E915" s="110">
        <f t="shared" si="43"/>
        <v>142.27199999999999</v>
      </c>
      <c r="F915" s="111">
        <v>0.91200000000000003</v>
      </c>
      <c r="J915" s="111">
        <v>0.91200000000000003</v>
      </c>
      <c r="K915" s="110">
        <f t="shared" si="44"/>
        <v>142.27199999999999</v>
      </c>
    </row>
    <row r="916" spans="1:11" x14ac:dyDescent="0.45">
      <c r="A916" s="108">
        <v>0.91300000000000003</v>
      </c>
      <c r="B916" s="109">
        <f t="shared" si="42"/>
        <v>158.25029000000001</v>
      </c>
      <c r="E916" s="110">
        <f t="shared" si="43"/>
        <v>142.428</v>
      </c>
      <c r="F916" s="111">
        <v>0.91300000000000003</v>
      </c>
      <c r="J916" s="111">
        <v>0.91300000000000003</v>
      </c>
      <c r="K916" s="110">
        <f t="shared" si="44"/>
        <v>142.428</v>
      </c>
    </row>
    <row r="917" spans="1:11" x14ac:dyDescent="0.45">
      <c r="A917" s="108">
        <v>0.91400000000000003</v>
      </c>
      <c r="B917" s="109">
        <f t="shared" si="42"/>
        <v>158.42362000000003</v>
      </c>
      <c r="E917" s="110">
        <f t="shared" si="43"/>
        <v>142.584</v>
      </c>
      <c r="F917" s="111">
        <v>0.91400000000000003</v>
      </c>
      <c r="J917" s="111">
        <v>0.91400000000000003</v>
      </c>
      <c r="K917" s="110">
        <f t="shared" si="44"/>
        <v>142.584</v>
      </c>
    </row>
    <row r="918" spans="1:11" x14ac:dyDescent="0.45">
      <c r="A918" s="108">
        <v>0.91500000000000004</v>
      </c>
      <c r="B918" s="109">
        <f t="shared" si="42"/>
        <v>158.59695000000002</v>
      </c>
      <c r="E918" s="110">
        <f t="shared" si="43"/>
        <v>142.74</v>
      </c>
      <c r="F918" s="111">
        <v>0.91500000000000004</v>
      </c>
      <c r="J918" s="111">
        <v>0.91500000000000004</v>
      </c>
      <c r="K918" s="110">
        <f t="shared" si="44"/>
        <v>142.74</v>
      </c>
    </row>
    <row r="919" spans="1:11" x14ac:dyDescent="0.45">
      <c r="A919" s="108">
        <v>0.91600000000000004</v>
      </c>
      <c r="B919" s="109">
        <f t="shared" si="42"/>
        <v>158.77028000000001</v>
      </c>
      <c r="E919" s="110">
        <f t="shared" si="43"/>
        <v>142.89600000000002</v>
      </c>
      <c r="F919" s="111">
        <v>0.91600000000000004</v>
      </c>
      <c r="J919" s="111">
        <v>0.91600000000000004</v>
      </c>
      <c r="K919" s="110">
        <f t="shared" si="44"/>
        <v>142.89600000000002</v>
      </c>
    </row>
    <row r="920" spans="1:11" x14ac:dyDescent="0.45">
      <c r="A920" s="108">
        <v>0.91700000000000004</v>
      </c>
      <c r="B920" s="109">
        <f t="shared" si="42"/>
        <v>158.94361000000001</v>
      </c>
      <c r="E920" s="110">
        <f t="shared" si="43"/>
        <v>143.05199999999999</v>
      </c>
      <c r="F920" s="111">
        <v>0.91700000000000004</v>
      </c>
      <c r="J920" s="111">
        <v>0.91700000000000004</v>
      </c>
      <c r="K920" s="110">
        <f t="shared" si="44"/>
        <v>143.05199999999999</v>
      </c>
    </row>
    <row r="921" spans="1:11" x14ac:dyDescent="0.45">
      <c r="A921" s="108">
        <v>0.91800000000000004</v>
      </c>
      <c r="B921" s="109">
        <f t="shared" si="42"/>
        <v>159.11694000000003</v>
      </c>
      <c r="E921" s="110">
        <f t="shared" si="43"/>
        <v>143.208</v>
      </c>
      <c r="F921" s="111">
        <v>0.91800000000000004</v>
      </c>
      <c r="J921" s="111">
        <v>0.91800000000000004</v>
      </c>
      <c r="K921" s="110">
        <f t="shared" si="44"/>
        <v>143.208</v>
      </c>
    </row>
    <row r="922" spans="1:11" x14ac:dyDescent="0.45">
      <c r="A922" s="108">
        <v>0.91900000000000004</v>
      </c>
      <c r="B922" s="109">
        <f t="shared" si="42"/>
        <v>159.29027000000002</v>
      </c>
      <c r="E922" s="110">
        <f t="shared" si="43"/>
        <v>143.364</v>
      </c>
      <c r="F922" s="111">
        <v>0.91900000000000004</v>
      </c>
      <c r="J922" s="111">
        <v>0.91900000000000004</v>
      </c>
      <c r="K922" s="110">
        <f t="shared" si="44"/>
        <v>143.364</v>
      </c>
    </row>
    <row r="923" spans="1:11" x14ac:dyDescent="0.45">
      <c r="A923" s="108">
        <v>0.92</v>
      </c>
      <c r="B923" s="109">
        <f t="shared" si="42"/>
        <v>159.46360000000001</v>
      </c>
      <c r="E923" s="110">
        <f t="shared" si="43"/>
        <v>143.52000000000001</v>
      </c>
      <c r="F923" s="111">
        <v>0.92</v>
      </c>
      <c r="J923" s="111">
        <v>0.92</v>
      </c>
      <c r="K923" s="110">
        <f t="shared" si="44"/>
        <v>143.52000000000001</v>
      </c>
    </row>
    <row r="924" spans="1:11" x14ac:dyDescent="0.45">
      <c r="A924" s="108">
        <v>0.92100000000000004</v>
      </c>
      <c r="B924" s="109">
        <f t="shared" si="42"/>
        <v>159.63693000000001</v>
      </c>
      <c r="E924" s="110">
        <f t="shared" si="43"/>
        <v>143.67600000000002</v>
      </c>
      <c r="F924" s="111">
        <v>0.92100000000000004</v>
      </c>
      <c r="J924" s="111">
        <v>0.92100000000000004</v>
      </c>
      <c r="K924" s="110">
        <f t="shared" si="44"/>
        <v>143.67600000000002</v>
      </c>
    </row>
    <row r="925" spans="1:11" x14ac:dyDescent="0.45">
      <c r="A925" s="108">
        <v>0.92200000000000004</v>
      </c>
      <c r="B925" s="109">
        <f t="shared" si="42"/>
        <v>159.81026000000003</v>
      </c>
      <c r="E925" s="110">
        <f t="shared" si="43"/>
        <v>143.83199999999999</v>
      </c>
      <c r="F925" s="111">
        <v>0.92200000000000004</v>
      </c>
      <c r="J925" s="111">
        <v>0.92200000000000004</v>
      </c>
      <c r="K925" s="110">
        <f t="shared" si="44"/>
        <v>143.83199999999999</v>
      </c>
    </row>
    <row r="926" spans="1:11" x14ac:dyDescent="0.45">
      <c r="A926" s="108">
        <v>0.92300000000000004</v>
      </c>
      <c r="B926" s="109">
        <f t="shared" si="42"/>
        <v>159.98359000000002</v>
      </c>
      <c r="E926" s="110">
        <f t="shared" si="43"/>
        <v>143.988</v>
      </c>
      <c r="F926" s="111">
        <v>0.92300000000000004</v>
      </c>
      <c r="J926" s="111">
        <v>0.92300000000000004</v>
      </c>
      <c r="K926" s="110">
        <f t="shared" si="44"/>
        <v>143.988</v>
      </c>
    </row>
    <row r="927" spans="1:11" x14ac:dyDescent="0.45">
      <c r="A927" s="108">
        <v>0.92400000000000004</v>
      </c>
      <c r="B927" s="109">
        <f t="shared" si="42"/>
        <v>160.15692000000001</v>
      </c>
      <c r="E927" s="110">
        <f t="shared" si="43"/>
        <v>144.14400000000001</v>
      </c>
      <c r="F927" s="111">
        <v>0.92400000000000004</v>
      </c>
      <c r="J927" s="111">
        <v>0.92400000000000004</v>
      </c>
      <c r="K927" s="110">
        <f t="shared" si="44"/>
        <v>144.14400000000001</v>
      </c>
    </row>
    <row r="928" spans="1:11" x14ac:dyDescent="0.45">
      <c r="A928" s="108">
        <v>0.92500000000000004</v>
      </c>
      <c r="B928" s="109">
        <f t="shared" si="42"/>
        <v>160.33025000000001</v>
      </c>
      <c r="E928" s="110">
        <f t="shared" si="43"/>
        <v>144.30000000000001</v>
      </c>
      <c r="F928" s="111">
        <v>0.92500000000000004</v>
      </c>
      <c r="J928" s="111">
        <v>0.92500000000000004</v>
      </c>
      <c r="K928" s="110">
        <f t="shared" si="44"/>
        <v>144.30000000000001</v>
      </c>
    </row>
    <row r="929" spans="1:11" x14ac:dyDescent="0.45">
      <c r="A929" s="108">
        <v>0.92600000000000005</v>
      </c>
      <c r="B929" s="109">
        <f t="shared" si="42"/>
        <v>160.50358000000003</v>
      </c>
      <c r="E929" s="110">
        <f t="shared" si="43"/>
        <v>144.45600000000002</v>
      </c>
      <c r="F929" s="111">
        <v>0.92600000000000005</v>
      </c>
      <c r="J929" s="111">
        <v>0.92600000000000005</v>
      </c>
      <c r="K929" s="110">
        <f t="shared" si="44"/>
        <v>144.45600000000002</v>
      </c>
    </row>
    <row r="930" spans="1:11" x14ac:dyDescent="0.45">
      <c r="A930" s="108">
        <v>0.92700000000000005</v>
      </c>
      <c r="B930" s="109">
        <f t="shared" si="42"/>
        <v>160.67691000000002</v>
      </c>
      <c r="E930" s="110">
        <f t="shared" si="43"/>
        <v>144.61199999999999</v>
      </c>
      <c r="F930" s="111">
        <v>0.92700000000000005</v>
      </c>
      <c r="J930" s="111">
        <v>0.92700000000000005</v>
      </c>
      <c r="K930" s="110">
        <f t="shared" si="44"/>
        <v>144.61199999999999</v>
      </c>
    </row>
    <row r="931" spans="1:11" x14ac:dyDescent="0.45">
      <c r="A931" s="108">
        <v>0.92800000000000005</v>
      </c>
      <c r="B931" s="109">
        <f t="shared" si="42"/>
        <v>160.85024000000001</v>
      </c>
      <c r="E931" s="110">
        <f t="shared" si="43"/>
        <v>144.768</v>
      </c>
      <c r="F931" s="111">
        <v>0.92800000000000005</v>
      </c>
      <c r="J931" s="111">
        <v>0.92800000000000005</v>
      </c>
      <c r="K931" s="110">
        <f t="shared" si="44"/>
        <v>144.768</v>
      </c>
    </row>
    <row r="932" spans="1:11" x14ac:dyDescent="0.45">
      <c r="A932" s="108">
        <v>0.92900000000000005</v>
      </c>
      <c r="B932" s="109">
        <f t="shared" si="42"/>
        <v>161.02357000000001</v>
      </c>
      <c r="E932" s="110">
        <f t="shared" si="43"/>
        <v>144.92400000000001</v>
      </c>
      <c r="F932" s="111">
        <v>0.92900000000000005</v>
      </c>
      <c r="J932" s="111">
        <v>0.92900000000000005</v>
      </c>
      <c r="K932" s="110">
        <f t="shared" si="44"/>
        <v>144.92400000000001</v>
      </c>
    </row>
    <row r="933" spans="1:11" x14ac:dyDescent="0.45">
      <c r="A933" s="108">
        <v>0.93</v>
      </c>
      <c r="B933" s="109">
        <f t="shared" si="42"/>
        <v>161.19690000000003</v>
      </c>
      <c r="E933" s="110">
        <f t="shared" si="43"/>
        <v>145.08000000000001</v>
      </c>
      <c r="F933" s="111">
        <v>0.93</v>
      </c>
      <c r="J933" s="111">
        <v>0.93</v>
      </c>
      <c r="K933" s="110">
        <f t="shared" si="44"/>
        <v>145.08000000000001</v>
      </c>
    </row>
    <row r="934" spans="1:11" x14ac:dyDescent="0.45">
      <c r="A934" s="108">
        <v>0.93100000000000005</v>
      </c>
      <c r="B934" s="109">
        <f t="shared" si="42"/>
        <v>161.37023000000002</v>
      </c>
      <c r="E934" s="110">
        <f t="shared" si="43"/>
        <v>145.23600000000002</v>
      </c>
      <c r="F934" s="111">
        <v>0.93100000000000005</v>
      </c>
      <c r="J934" s="111">
        <v>0.93100000000000005</v>
      </c>
      <c r="K934" s="110">
        <f t="shared" si="44"/>
        <v>145.23600000000002</v>
      </c>
    </row>
    <row r="935" spans="1:11" x14ac:dyDescent="0.45">
      <c r="A935" s="108">
        <v>0.93200000000000005</v>
      </c>
      <c r="B935" s="109">
        <f t="shared" si="42"/>
        <v>161.54356000000001</v>
      </c>
      <c r="E935" s="110">
        <f t="shared" si="43"/>
        <v>145.392</v>
      </c>
      <c r="F935" s="111">
        <v>0.93200000000000005</v>
      </c>
      <c r="J935" s="111">
        <v>0.93200000000000005</v>
      </c>
      <c r="K935" s="110">
        <f t="shared" si="44"/>
        <v>145.392</v>
      </c>
    </row>
    <row r="936" spans="1:11" x14ac:dyDescent="0.45">
      <c r="A936" s="108">
        <v>0.93300000000000005</v>
      </c>
      <c r="B936" s="109">
        <f t="shared" si="42"/>
        <v>161.71689000000001</v>
      </c>
      <c r="E936" s="110">
        <f t="shared" si="43"/>
        <v>145.548</v>
      </c>
      <c r="F936" s="111">
        <v>0.93300000000000005</v>
      </c>
      <c r="J936" s="111">
        <v>0.93300000000000005</v>
      </c>
      <c r="K936" s="110">
        <f t="shared" si="44"/>
        <v>145.548</v>
      </c>
    </row>
    <row r="937" spans="1:11" x14ac:dyDescent="0.45">
      <c r="A937" s="108">
        <v>0.93400000000000005</v>
      </c>
      <c r="B937" s="109">
        <f t="shared" si="42"/>
        <v>161.89022000000003</v>
      </c>
      <c r="E937" s="110">
        <f t="shared" si="43"/>
        <v>145.70400000000001</v>
      </c>
      <c r="F937" s="111">
        <v>0.93400000000000005</v>
      </c>
      <c r="J937" s="111">
        <v>0.93400000000000005</v>
      </c>
      <c r="K937" s="110">
        <f t="shared" si="44"/>
        <v>145.70400000000001</v>
      </c>
    </row>
    <row r="938" spans="1:11" x14ac:dyDescent="0.45">
      <c r="A938" s="108">
        <v>0.93500000000000005</v>
      </c>
      <c r="B938" s="109">
        <f t="shared" si="42"/>
        <v>162.06355000000002</v>
      </c>
      <c r="E938" s="110">
        <f t="shared" si="43"/>
        <v>145.86000000000001</v>
      </c>
      <c r="F938" s="111">
        <v>0.93500000000000005</v>
      </c>
      <c r="J938" s="111">
        <v>0.93500000000000005</v>
      </c>
      <c r="K938" s="110">
        <f t="shared" si="44"/>
        <v>145.86000000000001</v>
      </c>
    </row>
    <row r="939" spans="1:11" x14ac:dyDescent="0.45">
      <c r="A939" s="108">
        <v>0.93600000000000005</v>
      </c>
      <c r="B939" s="109">
        <f t="shared" si="42"/>
        <v>162.23688000000001</v>
      </c>
      <c r="E939" s="110">
        <f t="shared" si="43"/>
        <v>146.01600000000002</v>
      </c>
      <c r="F939" s="111">
        <v>0.93600000000000005</v>
      </c>
      <c r="J939" s="111">
        <v>0.93600000000000005</v>
      </c>
      <c r="K939" s="110">
        <f t="shared" si="44"/>
        <v>146.01600000000002</v>
      </c>
    </row>
    <row r="940" spans="1:11" x14ac:dyDescent="0.45">
      <c r="A940" s="108">
        <v>0.93700000000000006</v>
      </c>
      <c r="B940" s="109">
        <f t="shared" si="42"/>
        <v>162.41021000000003</v>
      </c>
      <c r="E940" s="110">
        <f t="shared" si="43"/>
        <v>146.172</v>
      </c>
      <c r="F940" s="111">
        <v>0.93700000000000006</v>
      </c>
      <c r="J940" s="111">
        <v>0.93700000000000006</v>
      </c>
      <c r="K940" s="110">
        <f t="shared" si="44"/>
        <v>146.172</v>
      </c>
    </row>
    <row r="941" spans="1:11" x14ac:dyDescent="0.45">
      <c r="A941" s="108">
        <v>0.93799999999999994</v>
      </c>
      <c r="B941" s="109">
        <f t="shared" si="42"/>
        <v>162.58354</v>
      </c>
      <c r="E941" s="110">
        <f t="shared" si="43"/>
        <v>146.328</v>
      </c>
      <c r="F941" s="111">
        <v>0.93799999999999994</v>
      </c>
      <c r="J941" s="111">
        <v>0.93799999999999994</v>
      </c>
      <c r="K941" s="110">
        <f t="shared" si="44"/>
        <v>146.328</v>
      </c>
    </row>
    <row r="942" spans="1:11" x14ac:dyDescent="0.45">
      <c r="A942" s="108">
        <v>0.93899999999999995</v>
      </c>
      <c r="B942" s="109">
        <f t="shared" si="42"/>
        <v>162.75686999999999</v>
      </c>
      <c r="E942" s="110">
        <f t="shared" si="43"/>
        <v>146.48399999999998</v>
      </c>
      <c r="F942" s="111">
        <v>0.93899999999999995</v>
      </c>
      <c r="J942" s="111">
        <v>0.93899999999999995</v>
      </c>
      <c r="K942" s="110">
        <f t="shared" si="44"/>
        <v>146.48399999999998</v>
      </c>
    </row>
    <row r="943" spans="1:11" x14ac:dyDescent="0.45">
      <c r="A943" s="108">
        <v>0.94</v>
      </c>
      <c r="B943" s="109">
        <f t="shared" si="42"/>
        <v>162.93020000000001</v>
      </c>
      <c r="E943" s="110">
        <f t="shared" si="43"/>
        <v>146.63999999999999</v>
      </c>
      <c r="F943" s="111">
        <v>0.94</v>
      </c>
      <c r="J943" s="111">
        <v>0.94</v>
      </c>
      <c r="K943" s="110">
        <f t="shared" si="44"/>
        <v>146.63999999999999</v>
      </c>
    </row>
    <row r="944" spans="1:11" x14ac:dyDescent="0.45">
      <c r="A944" s="108">
        <v>0.94099999999999995</v>
      </c>
      <c r="B944" s="109">
        <f t="shared" si="42"/>
        <v>163.10353000000001</v>
      </c>
      <c r="E944" s="110">
        <f t="shared" si="43"/>
        <v>146.79599999999999</v>
      </c>
      <c r="F944" s="111">
        <v>0.94099999999999995</v>
      </c>
      <c r="J944" s="111">
        <v>0.94099999999999995</v>
      </c>
      <c r="K944" s="110">
        <f t="shared" si="44"/>
        <v>146.79599999999999</v>
      </c>
    </row>
    <row r="945" spans="1:25" x14ac:dyDescent="0.45">
      <c r="A945" s="108">
        <v>0.94199999999999995</v>
      </c>
      <c r="B945" s="109">
        <f t="shared" si="42"/>
        <v>163.27686</v>
      </c>
      <c r="E945" s="110">
        <f t="shared" si="43"/>
        <v>146.952</v>
      </c>
      <c r="F945" s="111">
        <v>0.94199999999999995</v>
      </c>
      <c r="J945" s="111">
        <v>0.94199999999999995</v>
      </c>
      <c r="K945" s="110">
        <f t="shared" si="44"/>
        <v>146.952</v>
      </c>
    </row>
    <row r="946" spans="1:25" x14ac:dyDescent="0.45">
      <c r="A946" s="108">
        <v>0.94299999999999995</v>
      </c>
      <c r="B946" s="109">
        <f t="shared" si="42"/>
        <v>163.45018999999999</v>
      </c>
      <c r="E946" s="110">
        <f t="shared" si="43"/>
        <v>147.108</v>
      </c>
      <c r="F946" s="111">
        <v>0.94299999999999995</v>
      </c>
      <c r="J946" s="111">
        <v>0.94299999999999995</v>
      </c>
      <c r="K946" s="110">
        <f t="shared" si="44"/>
        <v>147.108</v>
      </c>
      <c r="T946" t="s">
        <v>98</v>
      </c>
      <c r="X946" t="s">
        <v>97</v>
      </c>
    </row>
    <row r="947" spans="1:25" x14ac:dyDescent="0.45">
      <c r="A947" s="108">
        <v>0.94399999999999995</v>
      </c>
      <c r="B947" s="109">
        <f t="shared" si="42"/>
        <v>163.62352000000001</v>
      </c>
      <c r="E947" s="110">
        <f t="shared" si="43"/>
        <v>147.26399999999998</v>
      </c>
      <c r="F947" s="111">
        <v>0.94399999999999995</v>
      </c>
      <c r="J947" s="111">
        <v>0.94399999999999995</v>
      </c>
      <c r="K947" s="110">
        <f t="shared" si="44"/>
        <v>147.26399999999998</v>
      </c>
      <c r="T947" t="s">
        <v>91</v>
      </c>
      <c r="U947">
        <v>0</v>
      </c>
      <c r="X947" t="s">
        <v>96</v>
      </c>
      <c r="Y947" s="209">
        <v>80</v>
      </c>
    </row>
    <row r="948" spans="1:25" x14ac:dyDescent="0.45">
      <c r="A948" s="108">
        <v>0.94499999999999995</v>
      </c>
      <c r="B948" s="109">
        <f t="shared" si="42"/>
        <v>163.79685000000001</v>
      </c>
      <c r="E948" s="110">
        <f t="shared" si="43"/>
        <v>147.41999999999999</v>
      </c>
      <c r="F948" s="111">
        <v>0.94499999999999995</v>
      </c>
      <c r="J948" s="111">
        <v>0.94499999999999995</v>
      </c>
      <c r="K948" s="110">
        <f t="shared" si="44"/>
        <v>147.41999999999999</v>
      </c>
      <c r="T948" t="s">
        <v>92</v>
      </c>
      <c r="U948">
        <v>15</v>
      </c>
      <c r="X948" t="s">
        <v>97</v>
      </c>
      <c r="Y948">
        <v>1</v>
      </c>
    </row>
    <row r="949" spans="1:25" x14ac:dyDescent="0.45">
      <c r="A949" s="108">
        <v>0.94599999999999995</v>
      </c>
      <c r="B949" s="109">
        <f t="shared" si="42"/>
        <v>163.97018</v>
      </c>
      <c r="E949" s="110">
        <f t="shared" si="43"/>
        <v>147.57599999999999</v>
      </c>
      <c r="F949" s="111">
        <v>0.94599999999999995</v>
      </c>
      <c r="J949" s="111">
        <v>0.94599999999999995</v>
      </c>
      <c r="K949" s="110">
        <f t="shared" si="44"/>
        <v>147.57599999999999</v>
      </c>
      <c r="T949" t="s">
        <v>93</v>
      </c>
      <c r="U949">
        <v>45</v>
      </c>
      <c r="X949" t="s">
        <v>94</v>
      </c>
      <c r="Y949">
        <f>SUM(U947:U951)-(Y947+Y948)</f>
        <v>119</v>
      </c>
    </row>
    <row r="950" spans="1:25" x14ac:dyDescent="0.45">
      <c r="A950" s="108">
        <v>0.94699999999999995</v>
      </c>
      <c r="B950" s="109">
        <f t="shared" si="42"/>
        <v>164.14350999999999</v>
      </c>
      <c r="E950" s="110">
        <f t="shared" si="43"/>
        <v>147.732</v>
      </c>
      <c r="F950" s="111">
        <v>0.94699999999999995</v>
      </c>
      <c r="J950" s="111">
        <v>0.94699999999999995</v>
      </c>
      <c r="K950" s="110">
        <f t="shared" si="44"/>
        <v>147.732</v>
      </c>
      <c r="T950" t="s">
        <v>94</v>
      </c>
      <c r="U950">
        <v>40</v>
      </c>
    </row>
    <row r="951" spans="1:25" x14ac:dyDescent="0.45">
      <c r="A951" s="108">
        <v>0.94799999999999995</v>
      </c>
      <c r="B951" s="109">
        <f t="shared" si="42"/>
        <v>164.31684000000001</v>
      </c>
      <c r="E951" s="110">
        <f t="shared" si="43"/>
        <v>147.88800000000001</v>
      </c>
      <c r="F951" s="111">
        <v>0.94799999999999995</v>
      </c>
      <c r="J951" s="111">
        <v>0.94799999999999995</v>
      </c>
      <c r="K951" s="110">
        <f t="shared" si="44"/>
        <v>147.88800000000001</v>
      </c>
      <c r="T951" t="s">
        <v>95</v>
      </c>
      <c r="U951">
        <v>100</v>
      </c>
    </row>
    <row r="952" spans="1:25" x14ac:dyDescent="0.45">
      <c r="A952" s="108">
        <v>0.94899999999999995</v>
      </c>
      <c r="B952" s="109">
        <f t="shared" si="42"/>
        <v>164.49017000000001</v>
      </c>
      <c r="E952" s="110">
        <f t="shared" si="43"/>
        <v>148.04399999999998</v>
      </c>
      <c r="F952" s="111">
        <v>0.94899999999999995</v>
      </c>
      <c r="J952" s="111">
        <v>0.94899999999999995</v>
      </c>
      <c r="K952" s="110">
        <f t="shared" si="44"/>
        <v>148.04399999999998</v>
      </c>
    </row>
    <row r="953" spans="1:25" x14ac:dyDescent="0.45">
      <c r="A953" s="108">
        <v>0.95</v>
      </c>
      <c r="B953" s="109">
        <f t="shared" si="42"/>
        <v>164.6635</v>
      </c>
      <c r="E953" s="110">
        <f t="shared" si="43"/>
        <v>148.19999999999999</v>
      </c>
      <c r="F953" s="111">
        <v>0.95</v>
      </c>
      <c r="J953" s="111">
        <v>0.95</v>
      </c>
      <c r="K953" s="110">
        <f t="shared" si="44"/>
        <v>148.19999999999999</v>
      </c>
    </row>
    <row r="954" spans="1:25" x14ac:dyDescent="0.45">
      <c r="A954" s="108">
        <v>0.95099999999999996</v>
      </c>
      <c r="B954" s="109">
        <f t="shared" si="42"/>
        <v>164.83682999999999</v>
      </c>
      <c r="E954" s="110">
        <f t="shared" si="43"/>
        <v>148.35599999999999</v>
      </c>
      <c r="F954" s="111">
        <v>0.95099999999999996</v>
      </c>
      <c r="J954" s="111">
        <v>0.95099999999999996</v>
      </c>
      <c r="K954" s="110">
        <f t="shared" si="44"/>
        <v>148.35599999999999</v>
      </c>
    </row>
    <row r="955" spans="1:25" x14ac:dyDescent="0.45">
      <c r="A955" s="108">
        <v>0.95199999999999996</v>
      </c>
      <c r="B955" s="109">
        <f t="shared" si="42"/>
        <v>165.01016000000001</v>
      </c>
      <c r="E955" s="110">
        <f t="shared" si="43"/>
        <v>148.512</v>
      </c>
      <c r="F955" s="111">
        <v>0.95199999999999996</v>
      </c>
      <c r="J955" s="111">
        <v>0.95199999999999996</v>
      </c>
      <c r="K955" s="110">
        <f t="shared" si="44"/>
        <v>148.512</v>
      </c>
    </row>
    <row r="956" spans="1:25" x14ac:dyDescent="0.45">
      <c r="A956" s="108">
        <v>0.95299999999999996</v>
      </c>
      <c r="B956" s="109">
        <f t="shared" si="42"/>
        <v>165.18349000000001</v>
      </c>
      <c r="E956" s="110">
        <f t="shared" si="43"/>
        <v>148.66800000000001</v>
      </c>
      <c r="F956" s="111">
        <v>0.95299999999999996</v>
      </c>
      <c r="J956" s="111">
        <v>0.95299999999999996</v>
      </c>
      <c r="K956" s="110">
        <f t="shared" si="44"/>
        <v>148.66800000000001</v>
      </c>
    </row>
    <row r="957" spans="1:25" x14ac:dyDescent="0.45">
      <c r="A957" s="108">
        <v>0.95399999999999996</v>
      </c>
      <c r="B957" s="109">
        <f t="shared" si="42"/>
        <v>165.35682</v>
      </c>
      <c r="E957" s="110">
        <f t="shared" si="43"/>
        <v>148.82399999999998</v>
      </c>
      <c r="F957" s="111">
        <v>0.95399999999999996</v>
      </c>
      <c r="J957" s="111">
        <v>0.95399999999999996</v>
      </c>
      <c r="K957" s="110">
        <f t="shared" si="44"/>
        <v>148.82399999999998</v>
      </c>
    </row>
    <row r="958" spans="1:25" x14ac:dyDescent="0.45">
      <c r="A958" s="108">
        <v>0.95499999999999996</v>
      </c>
      <c r="B958" s="109">
        <f t="shared" si="42"/>
        <v>165.53014999999999</v>
      </c>
      <c r="E958" s="110">
        <f t="shared" si="43"/>
        <v>148.97999999999999</v>
      </c>
      <c r="F958" s="111">
        <v>0.95499999999999996</v>
      </c>
      <c r="J958" s="111">
        <v>0.95499999999999996</v>
      </c>
      <c r="K958" s="110">
        <f t="shared" si="44"/>
        <v>148.97999999999999</v>
      </c>
    </row>
    <row r="959" spans="1:25" x14ac:dyDescent="0.45">
      <c r="A959" s="108">
        <v>0.95599999999999996</v>
      </c>
      <c r="B959" s="109">
        <f t="shared" si="42"/>
        <v>165.70348000000001</v>
      </c>
      <c r="E959" s="110">
        <f t="shared" si="43"/>
        <v>149.136</v>
      </c>
      <c r="F959" s="111">
        <v>0.95599999999999996</v>
      </c>
      <c r="J959" s="111">
        <v>0.95599999999999996</v>
      </c>
      <c r="K959" s="110">
        <f t="shared" si="44"/>
        <v>149.136</v>
      </c>
    </row>
    <row r="960" spans="1:25" x14ac:dyDescent="0.45">
      <c r="A960" s="108">
        <v>0.95699999999999996</v>
      </c>
      <c r="B960" s="109">
        <f t="shared" si="42"/>
        <v>165.87681000000001</v>
      </c>
      <c r="E960" s="110">
        <f t="shared" si="43"/>
        <v>149.292</v>
      </c>
      <c r="F960" s="111">
        <v>0.95699999999999996</v>
      </c>
      <c r="J960" s="111">
        <v>0.95699999999999996</v>
      </c>
      <c r="K960" s="110">
        <f t="shared" si="44"/>
        <v>149.292</v>
      </c>
    </row>
    <row r="961" spans="1:11" x14ac:dyDescent="0.45">
      <c r="A961" s="108">
        <v>0.95799999999999996</v>
      </c>
      <c r="B961" s="109">
        <f t="shared" si="42"/>
        <v>166.05014</v>
      </c>
      <c r="E961" s="110">
        <f t="shared" si="43"/>
        <v>149.44800000000001</v>
      </c>
      <c r="F961" s="111">
        <v>0.95799999999999996</v>
      </c>
      <c r="J961" s="111">
        <v>0.95799999999999996</v>
      </c>
      <c r="K961" s="110">
        <f t="shared" si="44"/>
        <v>149.44800000000001</v>
      </c>
    </row>
    <row r="962" spans="1:11" x14ac:dyDescent="0.45">
      <c r="A962" s="108">
        <v>0.95899999999999996</v>
      </c>
      <c r="B962" s="109">
        <f t="shared" si="42"/>
        <v>166.22346999999999</v>
      </c>
      <c r="E962" s="110">
        <f t="shared" si="43"/>
        <v>149.60399999999998</v>
      </c>
      <c r="F962" s="111">
        <v>0.95899999999999996</v>
      </c>
      <c r="J962" s="111">
        <v>0.95899999999999996</v>
      </c>
      <c r="K962" s="110">
        <f t="shared" si="44"/>
        <v>149.60399999999998</v>
      </c>
    </row>
    <row r="963" spans="1:11" x14ac:dyDescent="0.45">
      <c r="A963" s="108">
        <v>0.96</v>
      </c>
      <c r="B963" s="109">
        <f t="shared" ref="B963:B1003" si="45">A963*$B$2</f>
        <v>166.39680000000001</v>
      </c>
      <c r="E963" s="110">
        <f t="shared" ref="E963:E1003" si="46">F963*$E$2</f>
        <v>149.76</v>
      </c>
      <c r="F963" s="111">
        <v>0.96</v>
      </c>
      <c r="J963" s="111">
        <v>0.96</v>
      </c>
      <c r="K963" s="110">
        <f t="shared" ref="K963:K1003" si="47">J963*$E$2</f>
        <v>149.76</v>
      </c>
    </row>
    <row r="964" spans="1:11" x14ac:dyDescent="0.45">
      <c r="A964" s="108">
        <v>0.96099999999999997</v>
      </c>
      <c r="B964" s="109">
        <f t="shared" si="45"/>
        <v>166.57013000000001</v>
      </c>
      <c r="E964" s="110">
        <f t="shared" si="46"/>
        <v>149.916</v>
      </c>
      <c r="F964" s="111">
        <v>0.96099999999999997</v>
      </c>
      <c r="J964" s="111">
        <v>0.96099999999999997</v>
      </c>
      <c r="K964" s="110">
        <f t="shared" si="47"/>
        <v>149.916</v>
      </c>
    </row>
    <row r="965" spans="1:11" x14ac:dyDescent="0.45">
      <c r="A965" s="108">
        <v>0.96199999999999997</v>
      </c>
      <c r="B965" s="109">
        <f t="shared" si="45"/>
        <v>166.74346</v>
      </c>
      <c r="E965" s="110">
        <f t="shared" si="46"/>
        <v>150.072</v>
      </c>
      <c r="F965" s="111">
        <v>0.96199999999999997</v>
      </c>
      <c r="J965" s="111">
        <v>0.96199999999999997</v>
      </c>
      <c r="K965" s="110">
        <f t="shared" si="47"/>
        <v>150.072</v>
      </c>
    </row>
    <row r="966" spans="1:11" x14ac:dyDescent="0.45">
      <c r="A966" s="108">
        <v>0.96299999999999997</v>
      </c>
      <c r="B966" s="109">
        <f t="shared" si="45"/>
        <v>166.91679000000002</v>
      </c>
      <c r="E966" s="110">
        <f t="shared" si="46"/>
        <v>150.22800000000001</v>
      </c>
      <c r="F966" s="111">
        <v>0.96299999999999997</v>
      </c>
      <c r="J966" s="111">
        <v>0.96299999999999997</v>
      </c>
      <c r="K966" s="110">
        <f t="shared" si="47"/>
        <v>150.22800000000001</v>
      </c>
    </row>
    <row r="967" spans="1:11" x14ac:dyDescent="0.45">
      <c r="A967" s="108">
        <v>0.96399999999999997</v>
      </c>
      <c r="B967" s="109">
        <f t="shared" si="45"/>
        <v>167.09012000000001</v>
      </c>
      <c r="E967" s="110">
        <f t="shared" si="46"/>
        <v>150.38399999999999</v>
      </c>
      <c r="F967" s="111">
        <v>0.96399999999999997</v>
      </c>
      <c r="J967" s="111">
        <v>0.96399999999999997</v>
      </c>
      <c r="K967" s="110">
        <f t="shared" si="47"/>
        <v>150.38399999999999</v>
      </c>
    </row>
    <row r="968" spans="1:11" x14ac:dyDescent="0.45">
      <c r="A968" s="108">
        <v>0.96499999999999997</v>
      </c>
      <c r="B968" s="109">
        <f t="shared" si="45"/>
        <v>167.26345000000001</v>
      </c>
      <c r="E968" s="110">
        <f t="shared" si="46"/>
        <v>150.54</v>
      </c>
      <c r="F968" s="111">
        <v>0.96499999999999997</v>
      </c>
      <c r="J968" s="111">
        <v>0.96499999999999997</v>
      </c>
      <c r="K968" s="110">
        <f t="shared" si="47"/>
        <v>150.54</v>
      </c>
    </row>
    <row r="969" spans="1:11" x14ac:dyDescent="0.45">
      <c r="A969" s="108">
        <v>0.96599999999999997</v>
      </c>
      <c r="B969" s="109">
        <f t="shared" si="45"/>
        <v>167.43678</v>
      </c>
      <c r="E969" s="110">
        <f t="shared" si="46"/>
        <v>150.696</v>
      </c>
      <c r="F969" s="111">
        <v>0.96599999999999997</v>
      </c>
      <c r="J969" s="111">
        <v>0.96599999999999997</v>
      </c>
      <c r="K969" s="110">
        <f t="shared" si="47"/>
        <v>150.696</v>
      </c>
    </row>
    <row r="970" spans="1:11" x14ac:dyDescent="0.45">
      <c r="A970" s="108">
        <v>0.96699999999999997</v>
      </c>
      <c r="B970" s="109">
        <f t="shared" si="45"/>
        <v>167.61011000000002</v>
      </c>
      <c r="E970" s="110">
        <f t="shared" si="46"/>
        <v>150.852</v>
      </c>
      <c r="F970" s="111">
        <v>0.96699999999999997</v>
      </c>
      <c r="J970" s="111">
        <v>0.96699999999999997</v>
      </c>
      <c r="K970" s="110">
        <f t="shared" si="47"/>
        <v>150.852</v>
      </c>
    </row>
    <row r="971" spans="1:11" x14ac:dyDescent="0.45">
      <c r="A971" s="108">
        <v>0.96799999999999997</v>
      </c>
      <c r="B971" s="109">
        <f t="shared" si="45"/>
        <v>167.78344000000001</v>
      </c>
      <c r="E971" s="110">
        <f t="shared" si="46"/>
        <v>151.00799999999998</v>
      </c>
      <c r="F971" s="111">
        <v>0.96799999999999997</v>
      </c>
      <c r="J971" s="111">
        <v>0.96799999999999997</v>
      </c>
      <c r="K971" s="110">
        <f t="shared" si="47"/>
        <v>151.00799999999998</v>
      </c>
    </row>
    <row r="972" spans="1:11" x14ac:dyDescent="0.45">
      <c r="A972" s="108">
        <v>0.96899999999999997</v>
      </c>
      <c r="B972" s="109">
        <f t="shared" si="45"/>
        <v>167.95677000000001</v>
      </c>
      <c r="E972" s="110">
        <f t="shared" si="46"/>
        <v>151.16399999999999</v>
      </c>
      <c r="F972" s="111">
        <v>0.96899999999999997</v>
      </c>
      <c r="J972" s="111">
        <v>0.96899999999999997</v>
      </c>
      <c r="K972" s="110">
        <f t="shared" si="47"/>
        <v>151.16399999999999</v>
      </c>
    </row>
    <row r="973" spans="1:11" x14ac:dyDescent="0.45">
      <c r="A973" s="108">
        <v>0.97</v>
      </c>
      <c r="B973" s="109">
        <f t="shared" si="45"/>
        <v>168.1301</v>
      </c>
      <c r="E973" s="110">
        <f t="shared" si="46"/>
        <v>151.32</v>
      </c>
      <c r="F973" s="111">
        <v>0.97</v>
      </c>
      <c r="J973" s="111">
        <v>0.97</v>
      </c>
      <c r="K973" s="110">
        <f t="shared" si="47"/>
        <v>151.32</v>
      </c>
    </row>
    <row r="974" spans="1:11" x14ac:dyDescent="0.45">
      <c r="A974" s="108">
        <v>0.97099999999999997</v>
      </c>
      <c r="B974" s="109">
        <f t="shared" si="45"/>
        <v>168.30343000000002</v>
      </c>
      <c r="E974" s="110">
        <f t="shared" si="46"/>
        <v>151.476</v>
      </c>
      <c r="F974" s="111">
        <v>0.97099999999999997</v>
      </c>
      <c r="J974" s="111">
        <v>0.97099999999999997</v>
      </c>
      <c r="K974" s="110">
        <f t="shared" si="47"/>
        <v>151.476</v>
      </c>
    </row>
    <row r="975" spans="1:11" x14ac:dyDescent="0.45">
      <c r="A975" s="108">
        <v>0.97199999999999998</v>
      </c>
      <c r="B975" s="109">
        <f t="shared" si="45"/>
        <v>168.47676000000001</v>
      </c>
      <c r="E975" s="110">
        <f t="shared" si="46"/>
        <v>151.63200000000001</v>
      </c>
      <c r="F975" s="111">
        <v>0.97199999999999998</v>
      </c>
      <c r="J975" s="111">
        <v>0.97199999999999998</v>
      </c>
      <c r="K975" s="110">
        <f t="shared" si="47"/>
        <v>151.63200000000001</v>
      </c>
    </row>
    <row r="976" spans="1:11" x14ac:dyDescent="0.45">
      <c r="A976" s="108">
        <v>0.97299999999999998</v>
      </c>
      <c r="B976" s="109">
        <f t="shared" si="45"/>
        <v>168.65009000000001</v>
      </c>
      <c r="E976" s="110">
        <f t="shared" si="46"/>
        <v>151.78799999999998</v>
      </c>
      <c r="F976" s="111">
        <v>0.97299999999999998</v>
      </c>
      <c r="J976" s="111">
        <v>0.97299999999999998</v>
      </c>
      <c r="K976" s="110">
        <f t="shared" si="47"/>
        <v>151.78799999999998</v>
      </c>
    </row>
    <row r="977" spans="1:21" x14ac:dyDescent="0.45">
      <c r="A977" s="108">
        <v>0.97399999999999998</v>
      </c>
      <c r="B977" s="109">
        <f t="shared" si="45"/>
        <v>168.82342</v>
      </c>
      <c r="E977" s="110">
        <f t="shared" si="46"/>
        <v>151.94399999999999</v>
      </c>
      <c r="F977" s="111">
        <v>0.97399999999999998</v>
      </c>
      <c r="J977" s="111">
        <v>0.97399999999999998</v>
      </c>
      <c r="K977" s="110">
        <f t="shared" si="47"/>
        <v>151.94399999999999</v>
      </c>
    </row>
    <row r="978" spans="1:21" x14ac:dyDescent="0.45">
      <c r="A978" s="108">
        <v>0.97499999999999998</v>
      </c>
      <c r="B978" s="109">
        <f t="shared" si="45"/>
        <v>168.99675000000002</v>
      </c>
      <c r="E978" s="110">
        <f t="shared" si="46"/>
        <v>152.1</v>
      </c>
      <c r="F978" s="111">
        <v>0.97499999999999998</v>
      </c>
      <c r="J978" s="111">
        <v>0.97499999999999998</v>
      </c>
      <c r="K978" s="110">
        <f t="shared" si="47"/>
        <v>152.1</v>
      </c>
    </row>
    <row r="979" spans="1:21" x14ac:dyDescent="0.45">
      <c r="A979" s="108">
        <v>0.97599999999999998</v>
      </c>
      <c r="B979" s="109">
        <f t="shared" si="45"/>
        <v>169.17008000000001</v>
      </c>
      <c r="E979" s="110">
        <f t="shared" si="46"/>
        <v>152.256</v>
      </c>
      <c r="F979" s="111">
        <v>0.97599999999999998</v>
      </c>
      <c r="J979" s="111">
        <v>0.97599999999999998</v>
      </c>
      <c r="K979" s="110">
        <f t="shared" si="47"/>
        <v>152.256</v>
      </c>
    </row>
    <row r="980" spans="1:21" x14ac:dyDescent="0.45">
      <c r="A980" s="108">
        <v>0.97699999999999998</v>
      </c>
      <c r="B980" s="109">
        <f t="shared" si="45"/>
        <v>169.34341000000001</v>
      </c>
      <c r="E980" s="110">
        <f t="shared" si="46"/>
        <v>152.41200000000001</v>
      </c>
      <c r="F980" s="111">
        <v>0.97699999999999998</v>
      </c>
      <c r="J980" s="111">
        <v>0.97699999999999998</v>
      </c>
      <c r="K980" s="110">
        <f t="shared" si="47"/>
        <v>152.41200000000001</v>
      </c>
    </row>
    <row r="981" spans="1:21" x14ac:dyDescent="0.45">
      <c r="A981" s="108">
        <v>0.97799999999999998</v>
      </c>
      <c r="B981" s="109">
        <f t="shared" si="45"/>
        <v>169.51674</v>
      </c>
      <c r="E981" s="110">
        <f t="shared" si="46"/>
        <v>152.56799999999998</v>
      </c>
      <c r="F981" s="111">
        <v>0.97799999999999998</v>
      </c>
      <c r="J981" s="111">
        <v>0.97799999999999998</v>
      </c>
      <c r="K981" s="110">
        <f t="shared" si="47"/>
        <v>152.56799999999998</v>
      </c>
    </row>
    <row r="982" spans="1:21" x14ac:dyDescent="0.45">
      <c r="A982" s="108">
        <v>0.97899999999999998</v>
      </c>
      <c r="B982" s="109">
        <f t="shared" si="45"/>
        <v>169.69007000000002</v>
      </c>
      <c r="E982" s="110">
        <f t="shared" si="46"/>
        <v>152.72399999999999</v>
      </c>
      <c r="F982" s="111">
        <v>0.97899999999999998</v>
      </c>
      <c r="J982" s="111">
        <v>0.97899999999999998</v>
      </c>
      <c r="K982" s="110">
        <f t="shared" si="47"/>
        <v>152.72399999999999</v>
      </c>
    </row>
    <row r="983" spans="1:21" x14ac:dyDescent="0.45">
      <c r="A983" s="108">
        <v>0.98</v>
      </c>
      <c r="B983" s="109">
        <f t="shared" si="45"/>
        <v>169.86340000000001</v>
      </c>
      <c r="E983" s="110">
        <f t="shared" si="46"/>
        <v>152.88</v>
      </c>
      <c r="F983" s="111">
        <v>0.98</v>
      </c>
      <c r="J983" s="111">
        <v>0.98</v>
      </c>
      <c r="K983" s="110">
        <f t="shared" si="47"/>
        <v>152.88</v>
      </c>
    </row>
    <row r="984" spans="1:21" x14ac:dyDescent="0.45">
      <c r="A984" s="108">
        <v>0.98099999999999998</v>
      </c>
      <c r="B984" s="109">
        <f t="shared" si="45"/>
        <v>170.03673000000001</v>
      </c>
      <c r="E984" s="110">
        <f t="shared" si="46"/>
        <v>153.036</v>
      </c>
      <c r="F984" s="111">
        <v>0.98099999999999998</v>
      </c>
      <c r="J984" s="111">
        <v>0.98099999999999998</v>
      </c>
      <c r="K984" s="110">
        <f t="shared" si="47"/>
        <v>153.036</v>
      </c>
    </row>
    <row r="985" spans="1:21" x14ac:dyDescent="0.45">
      <c r="A985" s="108">
        <v>0.98199999999999998</v>
      </c>
      <c r="B985" s="109">
        <f t="shared" si="45"/>
        <v>170.21006</v>
      </c>
      <c r="E985" s="110">
        <f t="shared" si="46"/>
        <v>153.19200000000001</v>
      </c>
      <c r="F985" s="111">
        <v>0.98199999999999998</v>
      </c>
      <c r="J985" s="111">
        <v>0.98199999999999998</v>
      </c>
      <c r="K985" s="110">
        <f t="shared" si="47"/>
        <v>153.19200000000001</v>
      </c>
    </row>
    <row r="986" spans="1:21" x14ac:dyDescent="0.45">
      <c r="A986" s="108">
        <v>0.98299999999999998</v>
      </c>
      <c r="B986" s="109">
        <f t="shared" si="45"/>
        <v>170.38339000000002</v>
      </c>
      <c r="E986" s="110">
        <f t="shared" si="46"/>
        <v>153.34799999999998</v>
      </c>
      <c r="F986" s="111">
        <v>0.98299999999999998</v>
      </c>
      <c r="J986" s="111">
        <v>0.98299999999999998</v>
      </c>
      <c r="K986" s="110">
        <f t="shared" si="47"/>
        <v>153.34799999999998</v>
      </c>
    </row>
    <row r="987" spans="1:21" x14ac:dyDescent="0.45">
      <c r="A987" s="108">
        <v>0.98399999999999999</v>
      </c>
      <c r="B987" s="109">
        <f t="shared" si="45"/>
        <v>170.55672000000001</v>
      </c>
      <c r="E987" s="110">
        <f t="shared" si="46"/>
        <v>153.50399999999999</v>
      </c>
      <c r="F987" s="111">
        <v>0.98399999999999999</v>
      </c>
      <c r="J987" s="111">
        <v>0.98399999999999999</v>
      </c>
      <c r="K987" s="110">
        <f t="shared" si="47"/>
        <v>153.50399999999999</v>
      </c>
    </row>
    <row r="988" spans="1:21" x14ac:dyDescent="0.45">
      <c r="A988" s="108">
        <v>0.98499999999999999</v>
      </c>
      <c r="B988" s="109">
        <f t="shared" si="45"/>
        <v>170.73005000000001</v>
      </c>
      <c r="E988" s="110">
        <f t="shared" si="46"/>
        <v>153.66</v>
      </c>
      <c r="F988" s="111">
        <v>0.98499999999999999</v>
      </c>
      <c r="J988" s="111">
        <v>0.98499999999999999</v>
      </c>
      <c r="K988" s="110">
        <f t="shared" si="47"/>
        <v>153.66</v>
      </c>
    </row>
    <row r="989" spans="1:21" x14ac:dyDescent="0.45">
      <c r="A989" s="108">
        <v>0.98599999999999999</v>
      </c>
      <c r="B989" s="109">
        <f t="shared" si="45"/>
        <v>170.90338</v>
      </c>
      <c r="E989" s="110">
        <f t="shared" si="46"/>
        <v>153.816</v>
      </c>
      <c r="F989" s="111">
        <v>0.98599999999999999</v>
      </c>
      <c r="J989" s="111">
        <v>0.98599999999999999</v>
      </c>
      <c r="K989" s="110">
        <f t="shared" si="47"/>
        <v>153.816</v>
      </c>
    </row>
    <row r="990" spans="1:21" x14ac:dyDescent="0.45">
      <c r="A990" s="108">
        <v>0.98699999999999999</v>
      </c>
      <c r="B990" s="109">
        <f t="shared" si="45"/>
        <v>171.07671000000002</v>
      </c>
      <c r="E990" s="110">
        <f t="shared" si="46"/>
        <v>153.97200000000001</v>
      </c>
      <c r="F990" s="111">
        <v>0.98699999999999999</v>
      </c>
      <c r="J990" s="111">
        <v>0.98699999999999999</v>
      </c>
      <c r="K990" s="110">
        <f t="shared" si="47"/>
        <v>153.97200000000001</v>
      </c>
      <c r="U990" s="106"/>
    </row>
    <row r="991" spans="1:21" x14ac:dyDescent="0.45">
      <c r="A991" s="108">
        <v>0.98799999999999999</v>
      </c>
      <c r="B991" s="109">
        <f t="shared" si="45"/>
        <v>171.25004000000001</v>
      </c>
      <c r="E991" s="110">
        <f t="shared" si="46"/>
        <v>154.12799999999999</v>
      </c>
      <c r="F991" s="111">
        <v>0.98799999999999999</v>
      </c>
      <c r="J991" s="111">
        <v>0.98799999999999999</v>
      </c>
      <c r="K991" s="110">
        <f t="shared" si="47"/>
        <v>154.12799999999999</v>
      </c>
    </row>
    <row r="992" spans="1:21" x14ac:dyDescent="0.45">
      <c r="A992" s="108">
        <v>0.98899999999999999</v>
      </c>
      <c r="B992" s="109">
        <f t="shared" si="45"/>
        <v>171.42337000000001</v>
      </c>
      <c r="E992" s="110">
        <f t="shared" si="46"/>
        <v>154.28399999999999</v>
      </c>
      <c r="F992" s="111">
        <v>0.98899999999999999</v>
      </c>
      <c r="J992" s="111">
        <v>0.98899999999999999</v>
      </c>
      <c r="K992" s="110">
        <f t="shared" si="47"/>
        <v>154.28399999999999</v>
      </c>
      <c r="P992" s="170"/>
    </row>
    <row r="993" spans="1:16" x14ac:dyDescent="0.45">
      <c r="A993" s="108">
        <v>0.99</v>
      </c>
      <c r="B993" s="109">
        <f t="shared" si="45"/>
        <v>171.5967</v>
      </c>
      <c r="E993" s="110">
        <f t="shared" si="46"/>
        <v>154.44</v>
      </c>
      <c r="F993" s="111">
        <v>0.99</v>
      </c>
      <c r="J993" s="111">
        <v>0.99</v>
      </c>
      <c r="K993" s="110">
        <f t="shared" si="47"/>
        <v>154.44</v>
      </c>
    </row>
    <row r="994" spans="1:16" x14ac:dyDescent="0.45">
      <c r="A994" s="108">
        <v>0.99099999999999999</v>
      </c>
      <c r="B994" s="109">
        <f t="shared" si="45"/>
        <v>171.77003000000002</v>
      </c>
      <c r="E994" s="110">
        <f t="shared" si="46"/>
        <v>154.596</v>
      </c>
      <c r="F994" s="111">
        <v>0.99099999999999999</v>
      </c>
      <c r="J994" s="111">
        <v>0.99099999999999999</v>
      </c>
      <c r="K994" s="110">
        <f t="shared" si="47"/>
        <v>154.596</v>
      </c>
    </row>
    <row r="995" spans="1:16" x14ac:dyDescent="0.45">
      <c r="A995" s="108">
        <v>0.99199999999999999</v>
      </c>
      <c r="B995" s="109">
        <f t="shared" si="45"/>
        <v>171.94336000000001</v>
      </c>
      <c r="E995" s="110">
        <f t="shared" si="46"/>
        <v>154.75200000000001</v>
      </c>
      <c r="F995" s="111">
        <v>0.99199999999999999</v>
      </c>
      <c r="J995" s="111">
        <v>0.99199999999999999</v>
      </c>
      <c r="K995" s="110">
        <f t="shared" si="47"/>
        <v>154.75200000000001</v>
      </c>
    </row>
    <row r="996" spans="1:16" x14ac:dyDescent="0.45">
      <c r="A996" s="108">
        <v>0.99299999999999999</v>
      </c>
      <c r="B996" s="109">
        <f t="shared" si="45"/>
        <v>172.11669000000001</v>
      </c>
      <c r="E996" s="110">
        <f t="shared" si="46"/>
        <v>154.90799999999999</v>
      </c>
      <c r="F996" s="111">
        <v>0.99299999999999999</v>
      </c>
      <c r="J996" s="111">
        <v>0.99299999999999999</v>
      </c>
      <c r="K996" s="110">
        <f t="shared" si="47"/>
        <v>154.90799999999999</v>
      </c>
    </row>
    <row r="997" spans="1:16" x14ac:dyDescent="0.45">
      <c r="A997" s="108">
        <v>0.99399999999999999</v>
      </c>
      <c r="B997" s="109">
        <f t="shared" si="45"/>
        <v>172.29002</v>
      </c>
      <c r="E997" s="110">
        <f t="shared" si="46"/>
        <v>155.06399999999999</v>
      </c>
      <c r="F997" s="111">
        <v>0.99399999999999999</v>
      </c>
      <c r="J997" s="111">
        <v>0.99399999999999999</v>
      </c>
      <c r="K997" s="110">
        <f t="shared" si="47"/>
        <v>155.06399999999999</v>
      </c>
    </row>
    <row r="998" spans="1:16" x14ac:dyDescent="0.45">
      <c r="A998" s="108">
        <v>0.995</v>
      </c>
      <c r="B998" s="109">
        <f t="shared" si="45"/>
        <v>172.46335000000002</v>
      </c>
      <c r="E998" s="110">
        <f t="shared" si="46"/>
        <v>155.22</v>
      </c>
      <c r="F998" s="111">
        <v>0.995</v>
      </c>
      <c r="J998" s="111">
        <v>0.995</v>
      </c>
      <c r="K998" s="110">
        <f t="shared" si="47"/>
        <v>155.22</v>
      </c>
      <c r="P998" s="170"/>
    </row>
    <row r="999" spans="1:16" x14ac:dyDescent="0.45">
      <c r="A999" s="108">
        <v>0.996</v>
      </c>
      <c r="B999" s="109">
        <f t="shared" si="45"/>
        <v>172.63668000000001</v>
      </c>
      <c r="E999" s="110">
        <f t="shared" si="46"/>
        <v>155.376</v>
      </c>
      <c r="F999" s="111">
        <v>0.996</v>
      </c>
      <c r="J999" s="111">
        <v>0.996</v>
      </c>
      <c r="K999" s="110">
        <f t="shared" si="47"/>
        <v>155.376</v>
      </c>
    </row>
    <row r="1000" spans="1:16" x14ac:dyDescent="0.45">
      <c r="A1000" s="108">
        <v>0.997</v>
      </c>
      <c r="B1000" s="109">
        <f t="shared" si="45"/>
        <v>172.81001000000001</v>
      </c>
      <c r="E1000" s="110">
        <f t="shared" si="46"/>
        <v>155.53200000000001</v>
      </c>
      <c r="F1000" s="111">
        <v>0.997</v>
      </c>
      <c r="J1000" s="111">
        <v>0.997</v>
      </c>
      <c r="K1000" s="110">
        <f t="shared" si="47"/>
        <v>155.53200000000001</v>
      </c>
    </row>
    <row r="1001" spans="1:16" x14ac:dyDescent="0.45">
      <c r="A1001" s="108">
        <v>0.998</v>
      </c>
      <c r="B1001" s="109">
        <f t="shared" si="45"/>
        <v>172.98334</v>
      </c>
      <c r="E1001" s="110">
        <f t="shared" si="46"/>
        <v>155.68799999999999</v>
      </c>
      <c r="F1001" s="111">
        <v>0.998</v>
      </c>
      <c r="J1001" s="111">
        <v>0.998</v>
      </c>
      <c r="K1001" s="110">
        <f t="shared" si="47"/>
        <v>155.68799999999999</v>
      </c>
    </row>
    <row r="1002" spans="1:16" x14ac:dyDescent="0.45">
      <c r="A1002" s="108">
        <v>0.999</v>
      </c>
      <c r="B1002" s="109">
        <f t="shared" si="45"/>
        <v>173.15667000000002</v>
      </c>
      <c r="E1002" s="110">
        <f t="shared" si="46"/>
        <v>155.84399999999999</v>
      </c>
      <c r="F1002" s="111">
        <v>0.999</v>
      </c>
      <c r="J1002" s="111">
        <v>0.999</v>
      </c>
      <c r="K1002" s="110">
        <f t="shared" si="47"/>
        <v>155.84399999999999</v>
      </c>
    </row>
    <row r="1003" spans="1:16" x14ac:dyDescent="0.45">
      <c r="A1003" s="108">
        <v>1</v>
      </c>
      <c r="B1003" s="109">
        <f t="shared" si="45"/>
        <v>173.33</v>
      </c>
      <c r="E1003" s="110">
        <f t="shared" si="46"/>
        <v>156</v>
      </c>
      <c r="F1003" s="111">
        <v>1</v>
      </c>
      <c r="J1003" s="111">
        <v>1</v>
      </c>
      <c r="K1003" s="110">
        <f t="shared" si="47"/>
        <v>156</v>
      </c>
    </row>
  </sheetData>
  <sortState xmlns:xlrd2="http://schemas.microsoft.com/office/spreadsheetml/2017/richdata2" ref="A3:B1003">
    <sortCondition ref="A3:A1003"/>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10</vt:i4>
      </vt:variant>
      <vt:variant>
        <vt:lpstr>Nefnd svið</vt:lpstr>
      </vt:variant>
      <vt:variant>
        <vt:i4>33</vt:i4>
      </vt:variant>
    </vt:vector>
  </HeadingPairs>
  <TitlesOfParts>
    <vt:vector size="43" baseType="lpstr">
      <vt:lpstr>LEIÐBEININGAR</vt:lpstr>
      <vt:lpstr>STILLINGAR_FORSENDUR</vt:lpstr>
      <vt:lpstr>1_MÖNNUN</vt:lpstr>
      <vt:lpstr>1_STARFSMENN</vt:lpstr>
      <vt:lpstr>1_FYRIR STARFSMENN</vt:lpstr>
      <vt:lpstr>KOSTNAÐARMAT</vt:lpstr>
      <vt:lpstr>SAMÞÆTTING</vt:lpstr>
      <vt:lpstr>STILLINGAR_KOSTNAÐARMAT</vt:lpstr>
      <vt:lpstr>Sheet1</vt:lpstr>
      <vt:lpstr>DATA</vt:lpstr>
      <vt:lpstr>alag33_fjöldi_156</vt:lpstr>
      <vt:lpstr>alag33_fjöldi_156vægi</vt:lpstr>
      <vt:lpstr>alag33_fjöldi_173</vt:lpstr>
      <vt:lpstr>alag33_fjöldi_173umbót</vt:lpstr>
      <vt:lpstr>alag55_fjöldi_156</vt:lpstr>
      <vt:lpstr>alag55_fjöldi_156vægi</vt:lpstr>
      <vt:lpstr>alag55_fjöldi_173</vt:lpstr>
      <vt:lpstr>alag55_fjöldi_173umbót</vt:lpstr>
      <vt:lpstr>alag65_fjöldi_156</vt:lpstr>
      <vt:lpstr>alag65_fjöldi_156vægi</vt:lpstr>
      <vt:lpstr>alag75_fjöldi_156</vt:lpstr>
      <vt:lpstr>alag75_fjöldi_156vægi</vt:lpstr>
      <vt:lpstr>dagvinna_fjöldi_156</vt:lpstr>
      <vt:lpstr>dagvinna_fjöldi_156vægi</vt:lpstr>
      <vt:lpstr>dagvinna_fjöldi_173</vt:lpstr>
      <vt:lpstr>dagvinna_fjöldi_173umbót</vt:lpstr>
      <vt:lpstr>fjarvist_annað</vt:lpstr>
      <vt:lpstr>fjarvist_bakvaktafri</vt:lpstr>
      <vt:lpstr>fjarvist_namskeyfi</vt:lpstr>
      <vt:lpstr>fjarvist_orlof</vt:lpstr>
      <vt:lpstr>fjarvist_veikindi</vt:lpstr>
      <vt:lpstr>fjarvistahlutfall</vt:lpstr>
      <vt:lpstr>helgi_fjöldi_156</vt:lpstr>
      <vt:lpstr>helgi_fjöldi_173</vt:lpstr>
      <vt:lpstr>helgi_fjöldi_173umbót</vt:lpstr>
      <vt:lpstr>starfshlutfall_156</vt:lpstr>
      <vt:lpstr>starfshlutfall_173</vt:lpstr>
      <vt:lpstr>Starfsmannalisti_500</vt:lpstr>
      <vt:lpstr>stuðull_vika_i_mán</vt:lpstr>
      <vt:lpstr>vinnuvika_156</vt:lpstr>
      <vt:lpstr>vinnuvika_156vægi</vt:lpstr>
      <vt:lpstr>vinnuvika_173</vt:lpstr>
      <vt:lpstr>vinnuvika_173umbót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dc:creator>
  <cp:lastModifiedBy>Bára Hildur Jóhannsdóttir</cp:lastModifiedBy>
  <dcterms:created xsi:type="dcterms:W3CDTF">2020-11-07T19:38:12Z</dcterms:created>
  <dcterms:modified xsi:type="dcterms:W3CDTF">2021-01-25T08:50:14Z</dcterms:modified>
</cp:coreProperties>
</file>